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imu\OneDrive\デスクトップ\"/>
    </mc:Choice>
  </mc:AlternateContent>
  <xr:revisionPtr revIDLastSave="0" documentId="8_{64F7E6EF-63D9-4AF1-B7B9-07AB858ECF18}" xr6:coauthVersionLast="47" xr6:coauthVersionMax="47" xr10:uidLastSave="{00000000-0000-0000-0000-000000000000}"/>
  <bookViews>
    <workbookView xWindow="33720" yWindow="-120" windowWidth="29040" windowHeight="15840" activeTab="1" xr2:uid="{C6AF5D35-F226-42C0-B1DF-14682F5A94C5}"/>
  </bookViews>
  <sheets>
    <sheet name="元データとローソク足" sheetId="1" r:id="rId1"/>
    <sheet name="σ曲線とべき乗曲線" sheetId="2" r:id="rId2"/>
    <sheet name="対数周期曲線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2" l="1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B126" i="2"/>
  <c r="B127" i="2" s="1"/>
  <c r="B128" i="2" s="1"/>
  <c r="B129" i="2" s="1"/>
  <c r="B130" i="2" s="1"/>
  <c r="B131" i="2" s="1"/>
  <c r="B132" i="2" s="1"/>
  <c r="E9" i="2"/>
  <c r="F94" i="4"/>
  <c r="G94" i="4" s="1"/>
  <c r="I94" i="4"/>
  <c r="J94" i="4" s="1"/>
  <c r="F95" i="4"/>
  <c r="I95" i="4" s="1"/>
  <c r="J95" i="4" s="1"/>
  <c r="G95" i="4"/>
  <c r="H95" i="4" s="1"/>
  <c r="F96" i="4"/>
  <c r="G96" i="4" s="1"/>
  <c r="I96" i="4"/>
  <c r="J96" i="4" s="1"/>
  <c r="F97" i="4"/>
  <c r="I97" i="4" s="1"/>
  <c r="J97" i="4" s="1"/>
  <c r="G97" i="4"/>
  <c r="H97" i="4" s="1"/>
  <c r="F98" i="4"/>
  <c r="G98" i="4" s="1"/>
  <c r="I98" i="4"/>
  <c r="J98" i="4" s="1"/>
  <c r="F99" i="4"/>
  <c r="I99" i="4" s="1"/>
  <c r="J99" i="4" s="1"/>
  <c r="G99" i="4"/>
  <c r="H99" i="4" s="1"/>
  <c r="F100" i="4"/>
  <c r="G100" i="4" s="1"/>
  <c r="I100" i="4"/>
  <c r="J100" i="4" s="1"/>
  <c r="F101" i="4"/>
  <c r="I101" i="4" s="1"/>
  <c r="J101" i="4" s="1"/>
  <c r="G101" i="4"/>
  <c r="H101" i="4" s="1"/>
  <c r="F102" i="4"/>
  <c r="G102" i="4" s="1"/>
  <c r="I102" i="4"/>
  <c r="J102" i="4" s="1"/>
  <c r="F103" i="4"/>
  <c r="I103" i="4" s="1"/>
  <c r="J103" i="4" s="1"/>
  <c r="G103" i="4"/>
  <c r="H103" i="4" s="1"/>
  <c r="F104" i="4"/>
  <c r="G104" i="4" s="1"/>
  <c r="I104" i="4"/>
  <c r="J104" i="4" s="1"/>
  <c r="F105" i="4"/>
  <c r="I105" i="4" s="1"/>
  <c r="J105" i="4" s="1"/>
  <c r="G105" i="4"/>
  <c r="H105" i="4" s="1"/>
  <c r="F106" i="4"/>
  <c r="G106" i="4" s="1"/>
  <c r="I106" i="4"/>
  <c r="J106" i="4" s="1"/>
  <c r="F107" i="4"/>
  <c r="I107" i="4" s="1"/>
  <c r="J107" i="4" s="1"/>
  <c r="G107" i="4"/>
  <c r="H107" i="4" s="1"/>
  <c r="F108" i="4"/>
  <c r="G108" i="4" s="1"/>
  <c r="I108" i="4"/>
  <c r="J108" i="4" s="1"/>
  <c r="F109" i="4"/>
  <c r="I109" i="4" s="1"/>
  <c r="J109" i="4" s="1"/>
  <c r="G109" i="4"/>
  <c r="H109" i="4" s="1"/>
  <c r="F110" i="4"/>
  <c r="G110" i="4" s="1"/>
  <c r="I110" i="4"/>
  <c r="J110" i="4" s="1"/>
  <c r="F111" i="4"/>
  <c r="I111" i="4" s="1"/>
  <c r="J111" i="4" s="1"/>
  <c r="G111" i="4"/>
  <c r="H111" i="4" s="1"/>
  <c r="F112" i="4"/>
  <c r="G112" i="4" s="1"/>
  <c r="I112" i="4"/>
  <c r="J112" i="4" s="1"/>
  <c r="F113" i="4"/>
  <c r="I113" i="4" s="1"/>
  <c r="J113" i="4" s="1"/>
  <c r="G113" i="4"/>
  <c r="H113" i="4" s="1"/>
  <c r="F114" i="4"/>
  <c r="G114" i="4" s="1"/>
  <c r="I114" i="4"/>
  <c r="J114" i="4" s="1"/>
  <c r="J93" i="4"/>
  <c r="I93" i="4"/>
  <c r="H93" i="4"/>
  <c r="G93" i="4"/>
  <c r="F93" i="4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F93" i="2"/>
  <c r="O105" i="2"/>
  <c r="O106" i="2"/>
  <c r="O107" i="2"/>
  <c r="O108" i="2"/>
  <c r="O109" i="2"/>
  <c r="O110" i="2"/>
  <c r="O111" i="2"/>
  <c r="O112" i="2"/>
  <c r="O11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AB105" i="2"/>
  <c r="O102" i="2"/>
  <c r="O103" i="2"/>
  <c r="O104" i="2"/>
  <c r="O93" i="2"/>
  <c r="O94" i="2"/>
  <c r="O95" i="2"/>
  <c r="O96" i="2"/>
  <c r="O97" i="2"/>
  <c r="O98" i="2"/>
  <c r="O99" i="2"/>
  <c r="O100" i="2"/>
  <c r="O101" i="2"/>
  <c r="O92" i="2"/>
  <c r="P83" i="2"/>
  <c r="P84" i="2"/>
  <c r="P85" i="2"/>
  <c r="P86" i="2"/>
  <c r="P87" i="2"/>
  <c r="P88" i="2"/>
  <c r="P89" i="2"/>
  <c r="P90" i="2"/>
  <c r="P91" i="2"/>
  <c r="P92" i="2"/>
  <c r="P82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6" i="2"/>
  <c r="AB107" i="2"/>
  <c r="AB108" i="2"/>
  <c r="AB109" i="2"/>
  <c r="AB110" i="2"/>
  <c r="N111" i="2"/>
  <c r="U111" i="2" s="1"/>
  <c r="AB111" i="2" s="1"/>
  <c r="N112" i="2"/>
  <c r="U112" i="2" s="1"/>
  <c r="AB112" i="2" s="1"/>
  <c r="N113" i="2"/>
  <c r="U113" i="2" s="1"/>
  <c r="AB113" i="2" s="1"/>
  <c r="N114" i="2"/>
  <c r="U114" i="2" s="1"/>
  <c r="AB114" i="2" s="1"/>
  <c r="N115" i="2"/>
  <c r="U115" i="2" s="1"/>
  <c r="AB115" i="2" s="1"/>
  <c r="N116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4" i="2"/>
  <c r="F95" i="2"/>
  <c r="F96" i="2"/>
  <c r="F97" i="2"/>
  <c r="F98" i="2"/>
  <c r="F99" i="2"/>
  <c r="F100" i="2"/>
  <c r="F101" i="2"/>
  <c r="F102" i="2"/>
  <c r="F103" i="2"/>
  <c r="K93" i="4" l="1"/>
  <c r="K113" i="4"/>
  <c r="K111" i="4"/>
  <c r="K109" i="4"/>
  <c r="K107" i="4"/>
  <c r="K105" i="4"/>
  <c r="K103" i="4"/>
  <c r="K101" i="4"/>
  <c r="K99" i="4"/>
  <c r="K97" i="4"/>
  <c r="K95" i="4"/>
  <c r="K114" i="4"/>
  <c r="K112" i="4"/>
  <c r="K110" i="4"/>
  <c r="K108" i="4"/>
  <c r="K106" i="4"/>
  <c r="K104" i="4"/>
  <c r="K102" i="4"/>
  <c r="K100" i="4"/>
  <c r="K98" i="4"/>
  <c r="K96" i="4"/>
  <c r="K94" i="4"/>
  <c r="H114" i="4"/>
  <c r="H112" i="4"/>
  <c r="H110" i="4"/>
  <c r="H108" i="4"/>
  <c r="H106" i="4"/>
  <c r="H104" i="4"/>
  <c r="H102" i="4"/>
  <c r="H100" i="4"/>
  <c r="H98" i="4"/>
  <c r="H96" i="4"/>
  <c r="H94" i="4"/>
  <c r="AA102" i="2"/>
  <c r="AA103" i="2"/>
  <c r="AA104" i="2"/>
  <c r="AA105" i="2"/>
  <c r="AA106" i="2"/>
  <c r="AA107" i="2"/>
  <c r="AA108" i="2"/>
  <c r="AA109" i="2"/>
  <c r="AA110" i="2"/>
  <c r="M111" i="2"/>
  <c r="T111" i="2" s="1"/>
  <c r="AA111" i="2" s="1"/>
  <c r="M112" i="2"/>
  <c r="T112" i="2" s="1"/>
  <c r="AA112" i="2" s="1"/>
  <c r="M113" i="2"/>
  <c r="T113" i="2" s="1"/>
  <c r="AA113" i="2" s="1"/>
  <c r="M114" i="2"/>
  <c r="T114" i="2" s="1"/>
  <c r="AA114" i="2" s="1"/>
  <c r="M115" i="2"/>
  <c r="T115" i="2" s="1"/>
  <c r="AA115" i="2" s="1"/>
  <c r="AA92" i="2"/>
  <c r="AA93" i="2"/>
  <c r="AA94" i="2"/>
  <c r="AA95" i="2"/>
  <c r="AA96" i="2"/>
  <c r="AA97" i="2"/>
  <c r="AA98" i="2"/>
  <c r="AA99" i="2"/>
  <c r="AA100" i="2"/>
  <c r="AA101" i="2"/>
  <c r="E104" i="4"/>
  <c r="E106" i="4"/>
  <c r="E108" i="4"/>
  <c r="E111" i="4"/>
  <c r="E128" i="4"/>
  <c r="E102" i="4"/>
  <c r="E126" i="4" l="1"/>
  <c r="E94" i="4"/>
  <c r="E121" i="4"/>
  <c r="E119" i="4"/>
  <c r="E113" i="4"/>
  <c r="E98" i="4"/>
  <c r="E110" i="4"/>
  <c r="E122" i="4"/>
  <c r="E99" i="4"/>
  <c r="E85" i="4"/>
  <c r="E82" i="4"/>
  <c r="E116" i="4"/>
  <c r="E87" i="4"/>
  <c r="E83" i="4"/>
  <c r="E79" i="4"/>
  <c r="E118" i="4"/>
  <c r="E114" i="4"/>
  <c r="E101" i="4"/>
  <c r="E97" i="4"/>
  <c r="O79" i="2"/>
  <c r="O75" i="2"/>
  <c r="O82" i="2"/>
  <c r="O76" i="2"/>
  <c r="O80" i="2"/>
  <c r="O78" i="2"/>
  <c r="O77" i="2"/>
  <c r="O81" i="2"/>
  <c r="F79" i="2"/>
  <c r="E95" i="4"/>
  <c r="E93" i="4"/>
  <c r="E91" i="4"/>
  <c r="E90" i="4"/>
  <c r="E89" i="4"/>
  <c r="E86" i="4"/>
  <c r="E100" i="4"/>
  <c r="E96" i="4"/>
  <c r="E80" i="4"/>
  <c r="E120" i="4"/>
  <c r="E112" i="4"/>
  <c r="E125" i="4"/>
  <c r="E124" i="4"/>
  <c r="E115" i="4"/>
  <c r="E107" i="4"/>
  <c r="E92" i="4"/>
  <c r="E88" i="4"/>
  <c r="E127" i="4"/>
  <c r="E117" i="4"/>
  <c r="E109" i="4"/>
  <c r="E105" i="4"/>
  <c r="E103" i="4"/>
  <c r="E84" i="4"/>
  <c r="E81" i="4"/>
  <c r="E123" i="4"/>
  <c r="H78" i="2" l="1"/>
  <c r="F78" i="2"/>
  <c r="F73" i="2"/>
  <c r="F74" i="2"/>
  <c r="F75" i="2"/>
  <c r="F76" i="2"/>
  <c r="F77" i="2"/>
  <c r="I71" i="2"/>
  <c r="I72" i="2"/>
  <c r="I73" i="2"/>
  <c r="I74" i="2"/>
  <c r="I75" i="2"/>
  <c r="F68" i="2"/>
  <c r="F69" i="2"/>
  <c r="F70" i="2"/>
  <c r="F71" i="2"/>
  <c r="I63" i="2"/>
  <c r="I64" i="2"/>
  <c r="I65" i="2"/>
  <c r="I66" i="2"/>
  <c r="I62" i="2"/>
  <c r="I41" i="2"/>
  <c r="I42" i="2"/>
  <c r="I43" i="2"/>
  <c r="I44" i="2"/>
  <c r="I45" i="2"/>
  <c r="I46" i="2"/>
  <c r="I47" i="2"/>
  <c r="I48" i="2"/>
  <c r="I40" i="2"/>
  <c r="O12" i="2"/>
  <c r="P12" i="2"/>
  <c r="O13" i="2"/>
  <c r="P13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H41" i="2"/>
  <c r="H42" i="2"/>
  <c r="H43" i="2"/>
  <c r="H44" i="2"/>
  <c r="H45" i="2"/>
  <c r="H46" i="2"/>
  <c r="H47" i="2"/>
  <c r="H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H63" i="2"/>
  <c r="H64" i="2"/>
  <c r="H65" i="2"/>
  <c r="H66" i="2"/>
  <c r="H67" i="2"/>
  <c r="I67" i="2"/>
  <c r="H68" i="2"/>
  <c r="I68" i="2"/>
  <c r="H69" i="2"/>
  <c r="I69" i="2"/>
  <c r="H70" i="2"/>
  <c r="I70" i="2"/>
  <c r="H71" i="2"/>
  <c r="H72" i="2"/>
  <c r="H73" i="2"/>
  <c r="H74" i="2"/>
  <c r="H75" i="2"/>
  <c r="H76" i="2"/>
  <c r="H77" i="2"/>
  <c r="O32" i="2"/>
  <c r="O50" i="2"/>
  <c r="O69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16" i="2"/>
  <c r="H12" i="2"/>
  <c r="I12" i="2"/>
  <c r="H13" i="2"/>
  <c r="I13" i="2"/>
  <c r="H14" i="2"/>
  <c r="I14" i="2"/>
  <c r="H15" i="2"/>
  <c r="I15" i="2"/>
  <c r="F13" i="4"/>
  <c r="I13" i="4" s="1"/>
  <c r="J13" i="4" s="1"/>
  <c r="O68" i="2" l="1"/>
  <c r="O66" i="2"/>
  <c r="O71" i="2"/>
  <c r="O67" i="2"/>
  <c r="O70" i="2"/>
  <c r="O48" i="2"/>
  <c r="O59" i="2"/>
  <c r="O57" i="2"/>
  <c r="O55" i="2"/>
  <c r="O53" i="2"/>
  <c r="O49" i="2"/>
  <c r="O61" i="2"/>
  <c r="O51" i="2"/>
  <c r="O62" i="2"/>
  <c r="O60" i="2"/>
  <c r="O58" i="2"/>
  <c r="O56" i="2"/>
  <c r="O54" i="2"/>
  <c r="O52" i="2"/>
  <c r="O35" i="2"/>
  <c r="O38" i="2"/>
  <c r="O34" i="2"/>
  <c r="O39" i="2"/>
  <c r="O31" i="2"/>
  <c r="O37" i="2"/>
  <c r="O33" i="2"/>
  <c r="O40" i="2"/>
  <c r="O36" i="2"/>
  <c r="G13" i="4"/>
  <c r="K13" i="4" s="1"/>
  <c r="H13" i="4" l="1"/>
  <c r="F66" i="2" l="1"/>
  <c r="F67" i="2"/>
  <c r="F72" i="2"/>
  <c r="S13" i="2" l="1"/>
  <c r="F65" i="2"/>
  <c r="O15" i="2"/>
  <c r="O16" i="2"/>
  <c r="O17" i="2"/>
  <c r="O18" i="2"/>
  <c r="O19" i="2"/>
  <c r="O20" i="2"/>
  <c r="O14" i="2"/>
  <c r="P15" i="2"/>
  <c r="P16" i="2"/>
  <c r="P17" i="2"/>
  <c r="P18" i="2"/>
  <c r="P19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P20" i="2"/>
  <c r="P14" i="2"/>
  <c r="F46" i="2"/>
  <c r="F47" i="2"/>
  <c r="F48" i="2"/>
  <c r="F49" i="2"/>
  <c r="F50" i="2"/>
  <c r="F51" i="2"/>
  <c r="F52" i="2"/>
  <c r="F53" i="2"/>
  <c r="F54" i="2"/>
  <c r="F55" i="2"/>
  <c r="F56" i="2"/>
  <c r="P32" i="2"/>
  <c r="P33" i="2"/>
  <c r="P34" i="2"/>
  <c r="P35" i="2"/>
  <c r="P36" i="2"/>
  <c r="P37" i="2"/>
  <c r="P38" i="2"/>
  <c r="P39" i="2"/>
  <c r="P40" i="2"/>
  <c r="P31" i="2"/>
  <c r="B14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S14" i="2" l="1"/>
  <c r="V13" i="2"/>
  <c r="W13" i="2" s="1"/>
  <c r="X13" i="2" s="1"/>
  <c r="B15" i="4"/>
  <c r="F14" i="4"/>
  <c r="S15" i="2" l="1"/>
  <c r="V14" i="2"/>
  <c r="W14" i="2" s="1"/>
  <c r="X14" i="2" s="1"/>
  <c r="G14" i="4"/>
  <c r="H14" i="4" s="1"/>
  <c r="I14" i="4"/>
  <c r="J14" i="4" s="1"/>
  <c r="B16" i="4"/>
  <c r="F15" i="4"/>
  <c r="K14" i="4" l="1"/>
  <c r="S16" i="2"/>
  <c r="V15" i="2"/>
  <c r="W15" i="2" s="1"/>
  <c r="X15" i="2" s="1"/>
  <c r="I15" i="4"/>
  <c r="J15" i="4" s="1"/>
  <c r="G15" i="4"/>
  <c r="B17" i="4"/>
  <c r="F16" i="4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57" i="2"/>
  <c r="F58" i="2"/>
  <c r="F59" i="2"/>
  <c r="F60" i="2"/>
  <c r="F61" i="2"/>
  <c r="F62" i="2"/>
  <c r="F63" i="2"/>
  <c r="F64" i="2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S17" i="2" l="1"/>
  <c r="V16" i="2"/>
  <c r="W16" i="2" s="1"/>
  <c r="X16" i="2" s="1"/>
  <c r="G16" i="4"/>
  <c r="H16" i="4" s="1"/>
  <c r="I16" i="4"/>
  <c r="J16" i="4" s="1"/>
  <c r="B18" i="4"/>
  <c r="F17" i="4"/>
  <c r="H15" i="4"/>
  <c r="K15" i="4"/>
  <c r="K16" i="4" l="1"/>
  <c r="S18" i="2"/>
  <c r="V17" i="2"/>
  <c r="W17" i="2" s="1"/>
  <c r="X17" i="2" s="1"/>
  <c r="B19" i="4"/>
  <c r="F18" i="4"/>
  <c r="I17" i="4"/>
  <c r="J17" i="4" s="1"/>
  <c r="G17" i="4"/>
  <c r="S19" i="2" l="1"/>
  <c r="V18" i="2"/>
  <c r="W18" i="2" s="1"/>
  <c r="X18" i="2" s="1"/>
  <c r="G18" i="4"/>
  <c r="H18" i="4" s="1"/>
  <c r="I18" i="4"/>
  <c r="J18" i="4" s="1"/>
  <c r="H17" i="4"/>
  <c r="K17" i="4"/>
  <c r="B20" i="4"/>
  <c r="F19" i="4"/>
  <c r="K18" i="4" l="1"/>
  <c r="S20" i="2"/>
  <c r="V19" i="2"/>
  <c r="W19" i="2" s="1"/>
  <c r="X19" i="2" s="1"/>
  <c r="I19" i="4"/>
  <c r="J19" i="4" s="1"/>
  <c r="G19" i="4"/>
  <c r="B21" i="4"/>
  <c r="F20" i="4"/>
  <c r="S21" i="2" l="1"/>
  <c r="V20" i="2"/>
  <c r="W20" i="2" s="1"/>
  <c r="X20" i="2" s="1"/>
  <c r="K19" i="4"/>
  <c r="H19" i="4"/>
  <c r="G20" i="4"/>
  <c r="H20" i="4" s="1"/>
  <c r="I20" i="4"/>
  <c r="J20" i="4" s="1"/>
  <c r="B22" i="4"/>
  <c r="F21" i="4"/>
  <c r="K20" i="4" l="1"/>
  <c r="S22" i="2"/>
  <c r="V21" i="2"/>
  <c r="W21" i="2" s="1"/>
  <c r="X21" i="2" s="1"/>
  <c r="I21" i="4"/>
  <c r="J21" i="4" s="1"/>
  <c r="G21" i="4"/>
  <c r="B23" i="4"/>
  <c r="F22" i="4"/>
  <c r="S23" i="2" l="1"/>
  <c r="V22" i="2"/>
  <c r="W22" i="2" s="1"/>
  <c r="X22" i="2" s="1"/>
  <c r="G22" i="4"/>
  <c r="H22" i="4" s="1"/>
  <c r="I22" i="4"/>
  <c r="J22" i="4" s="1"/>
  <c r="K21" i="4"/>
  <c r="H21" i="4"/>
  <c r="B24" i="4"/>
  <c r="F23" i="4"/>
  <c r="K22" i="4" l="1"/>
  <c r="S24" i="2"/>
  <c r="V23" i="2"/>
  <c r="W23" i="2" s="1"/>
  <c r="X23" i="2" s="1"/>
  <c r="I23" i="4"/>
  <c r="J23" i="4" s="1"/>
  <c r="G23" i="4"/>
  <c r="B25" i="4"/>
  <c r="F24" i="4"/>
  <c r="S25" i="2" l="1"/>
  <c r="V24" i="2"/>
  <c r="W24" i="2" s="1"/>
  <c r="X24" i="2" s="1"/>
  <c r="H23" i="4"/>
  <c r="K23" i="4"/>
  <c r="G24" i="4"/>
  <c r="H24" i="4" s="1"/>
  <c r="I24" i="4"/>
  <c r="J24" i="4" s="1"/>
  <c r="B26" i="4"/>
  <c r="F25" i="4"/>
  <c r="K24" i="4" l="1"/>
  <c r="S26" i="2"/>
  <c r="V25" i="2"/>
  <c r="W25" i="2" s="1"/>
  <c r="X25" i="2" s="1"/>
  <c r="I25" i="4"/>
  <c r="J25" i="4" s="1"/>
  <c r="G25" i="4"/>
  <c r="B27" i="4"/>
  <c r="F26" i="4"/>
  <c r="S27" i="2" l="1"/>
  <c r="V26" i="2"/>
  <c r="W26" i="2" s="1"/>
  <c r="X26" i="2" s="1"/>
  <c r="G26" i="4"/>
  <c r="H26" i="4" s="1"/>
  <c r="I26" i="4"/>
  <c r="J26" i="4" s="1"/>
  <c r="H25" i="4"/>
  <c r="K25" i="4"/>
  <c r="B28" i="4"/>
  <c r="F27" i="4"/>
  <c r="K26" i="4" l="1"/>
  <c r="S28" i="2"/>
  <c r="V27" i="2"/>
  <c r="W27" i="2" s="1"/>
  <c r="X27" i="2" s="1"/>
  <c r="I27" i="4"/>
  <c r="J27" i="4" s="1"/>
  <c r="G27" i="4"/>
  <c r="B29" i="4"/>
  <c r="F28" i="4"/>
  <c r="S29" i="2" l="1"/>
  <c r="V28" i="2"/>
  <c r="W28" i="2" s="1"/>
  <c r="X28" i="2" s="1"/>
  <c r="K27" i="4"/>
  <c r="H27" i="4"/>
  <c r="G28" i="4"/>
  <c r="H28" i="4" s="1"/>
  <c r="I28" i="4"/>
  <c r="J28" i="4" s="1"/>
  <c r="B30" i="4"/>
  <c r="F29" i="4"/>
  <c r="K28" i="4" l="1"/>
  <c r="S30" i="2"/>
  <c r="V29" i="2"/>
  <c r="W29" i="2" s="1"/>
  <c r="X29" i="2" s="1"/>
  <c r="I29" i="4"/>
  <c r="J29" i="4" s="1"/>
  <c r="G29" i="4"/>
  <c r="B31" i="4"/>
  <c r="F30" i="4"/>
  <c r="S31" i="2" l="1"/>
  <c r="V30" i="2"/>
  <c r="W30" i="2" s="1"/>
  <c r="X30" i="2" s="1"/>
  <c r="K29" i="4"/>
  <c r="H29" i="4"/>
  <c r="G30" i="4"/>
  <c r="H30" i="4" s="1"/>
  <c r="I30" i="4"/>
  <c r="J30" i="4" s="1"/>
  <c r="B32" i="4"/>
  <c r="F31" i="4"/>
  <c r="K30" i="4" l="1"/>
  <c r="V31" i="2"/>
  <c r="W31" i="2" s="1"/>
  <c r="X31" i="2" s="1"/>
  <c r="S32" i="2"/>
  <c r="I31" i="4"/>
  <c r="J31" i="4" s="1"/>
  <c r="G31" i="4"/>
  <c r="B33" i="4"/>
  <c r="F32" i="4"/>
  <c r="V32" i="2" l="1"/>
  <c r="W32" i="2" s="1"/>
  <c r="X32" i="2" s="1"/>
  <c r="S33" i="2"/>
  <c r="H31" i="4"/>
  <c r="K31" i="4"/>
  <c r="G32" i="4"/>
  <c r="H32" i="4" s="1"/>
  <c r="I32" i="4"/>
  <c r="J32" i="4" s="1"/>
  <c r="B34" i="4"/>
  <c r="F33" i="4"/>
  <c r="K32" i="4" l="1"/>
  <c r="V33" i="2"/>
  <c r="W33" i="2" s="1"/>
  <c r="X33" i="2" s="1"/>
  <c r="S34" i="2"/>
  <c r="I33" i="4"/>
  <c r="J33" i="4" s="1"/>
  <c r="G33" i="4"/>
  <c r="B35" i="4"/>
  <c r="F34" i="4"/>
  <c r="V34" i="2" l="1"/>
  <c r="W34" i="2" s="1"/>
  <c r="X34" i="2" s="1"/>
  <c r="S35" i="2"/>
  <c r="G34" i="4"/>
  <c r="H34" i="4" s="1"/>
  <c r="I34" i="4"/>
  <c r="J34" i="4" s="1"/>
  <c r="H33" i="4"/>
  <c r="K33" i="4"/>
  <c r="B36" i="4"/>
  <c r="F35" i="4"/>
  <c r="K34" i="4" l="1"/>
  <c r="V35" i="2"/>
  <c r="W35" i="2" s="1"/>
  <c r="X35" i="2" s="1"/>
  <c r="S36" i="2"/>
  <c r="I35" i="4"/>
  <c r="J35" i="4" s="1"/>
  <c r="G35" i="4"/>
  <c r="B37" i="4"/>
  <c r="F36" i="4"/>
  <c r="V36" i="2" l="1"/>
  <c r="W36" i="2" s="1"/>
  <c r="X36" i="2" s="1"/>
  <c r="S37" i="2"/>
  <c r="B38" i="4"/>
  <c r="F37" i="4"/>
  <c r="G36" i="4"/>
  <c r="H36" i="4" s="1"/>
  <c r="I36" i="4"/>
  <c r="J36" i="4" s="1"/>
  <c r="K35" i="4"/>
  <c r="H35" i="4"/>
  <c r="K36" i="4" l="1"/>
  <c r="V37" i="2"/>
  <c r="W37" i="2" s="1"/>
  <c r="X37" i="2" s="1"/>
  <c r="S38" i="2"/>
  <c r="I37" i="4"/>
  <c r="J37" i="4" s="1"/>
  <c r="G37" i="4"/>
  <c r="B39" i="4"/>
  <c r="F38" i="4"/>
  <c r="V38" i="2" l="1"/>
  <c r="W38" i="2" s="1"/>
  <c r="X38" i="2" s="1"/>
  <c r="S39" i="2"/>
  <c r="B40" i="4"/>
  <c r="F39" i="4"/>
  <c r="K37" i="4"/>
  <c r="H37" i="4"/>
  <c r="G38" i="4"/>
  <c r="H38" i="4" s="1"/>
  <c r="I38" i="4"/>
  <c r="J38" i="4" s="1"/>
  <c r="K38" i="4" l="1"/>
  <c r="V39" i="2"/>
  <c r="W39" i="2" s="1"/>
  <c r="X39" i="2" s="1"/>
  <c r="S40" i="2"/>
  <c r="I39" i="4"/>
  <c r="J39" i="4" s="1"/>
  <c r="G39" i="4"/>
  <c r="B41" i="4"/>
  <c r="F40" i="4"/>
  <c r="V40" i="2" l="1"/>
  <c r="W40" i="2" s="1"/>
  <c r="X40" i="2" s="1"/>
  <c r="S41" i="2"/>
  <c r="G40" i="4"/>
  <c r="H40" i="4" s="1"/>
  <c r="I40" i="4"/>
  <c r="J40" i="4" s="1"/>
  <c r="H39" i="4"/>
  <c r="K39" i="4"/>
  <c r="B42" i="4"/>
  <c r="F41" i="4"/>
  <c r="K40" i="4" l="1"/>
  <c r="V41" i="2"/>
  <c r="W41" i="2" s="1"/>
  <c r="X41" i="2" s="1"/>
  <c r="S42" i="2"/>
  <c r="I41" i="4"/>
  <c r="J41" i="4" s="1"/>
  <c r="G41" i="4"/>
  <c r="B43" i="4"/>
  <c r="F42" i="4"/>
  <c r="V42" i="2" l="1"/>
  <c r="W42" i="2" s="1"/>
  <c r="X42" i="2" s="1"/>
  <c r="S43" i="2"/>
  <c r="H41" i="4"/>
  <c r="K41" i="4"/>
  <c r="G42" i="4"/>
  <c r="H42" i="4" s="1"/>
  <c r="I42" i="4"/>
  <c r="J42" i="4" s="1"/>
  <c r="B44" i="4"/>
  <c r="F43" i="4"/>
  <c r="K42" i="4" l="1"/>
  <c r="V43" i="2"/>
  <c r="S44" i="2"/>
  <c r="B45" i="4"/>
  <c r="F44" i="4"/>
  <c r="V44" i="2" l="1"/>
  <c r="S45" i="2"/>
  <c r="B46" i="4"/>
  <c r="F45" i="4"/>
  <c r="V45" i="2" l="1"/>
  <c r="S46" i="2"/>
  <c r="V46" i="2" s="1"/>
  <c r="B47" i="4"/>
  <c r="F46" i="4"/>
  <c r="S47" i="2" l="1"/>
  <c r="V47" i="2" s="1"/>
  <c r="B48" i="4"/>
  <c r="F47" i="4"/>
  <c r="S48" i="2" l="1"/>
  <c r="V48" i="2" s="1"/>
  <c r="W48" i="2" s="1"/>
  <c r="X48" i="2" s="1"/>
  <c r="B49" i="4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F48" i="4"/>
  <c r="F49" i="4" l="1"/>
  <c r="G49" i="4" s="1"/>
  <c r="S49" i="2"/>
  <c r="F50" i="4"/>
  <c r="I49" i="4" l="1"/>
  <c r="J49" i="4" s="1"/>
  <c r="K49" i="4" s="1"/>
  <c r="S50" i="2"/>
  <c r="V49" i="2"/>
  <c r="W49" i="2" s="1"/>
  <c r="X49" i="2" s="1"/>
  <c r="F51" i="4"/>
  <c r="I50" i="4"/>
  <c r="J50" i="4" s="1"/>
  <c r="G50" i="4"/>
  <c r="H49" i="4"/>
  <c r="S51" i="2" l="1"/>
  <c r="V50" i="2"/>
  <c r="W50" i="2" s="1"/>
  <c r="X50" i="2" s="1"/>
  <c r="K50" i="4"/>
  <c r="H50" i="4"/>
  <c r="F52" i="4"/>
  <c r="I51" i="4"/>
  <c r="J51" i="4" s="1"/>
  <c r="G51" i="4"/>
  <c r="S52" i="2" l="1"/>
  <c r="V51" i="2"/>
  <c r="W51" i="2" s="1"/>
  <c r="X51" i="2" s="1"/>
  <c r="F53" i="4"/>
  <c r="G52" i="4"/>
  <c r="I52" i="4"/>
  <c r="J52" i="4" s="1"/>
  <c r="K51" i="4"/>
  <c r="H51" i="4"/>
  <c r="S53" i="2" l="1"/>
  <c r="V52" i="2"/>
  <c r="W52" i="2" s="1"/>
  <c r="X52" i="2" s="1"/>
  <c r="K52" i="4"/>
  <c r="H52" i="4"/>
  <c r="F54" i="4"/>
  <c r="G53" i="4"/>
  <c r="I53" i="4"/>
  <c r="J53" i="4" s="1"/>
  <c r="S54" i="2" l="1"/>
  <c r="V53" i="2"/>
  <c r="W53" i="2" s="1"/>
  <c r="X53" i="2" s="1"/>
  <c r="I54" i="4"/>
  <c r="J54" i="4" s="1"/>
  <c r="G54" i="4"/>
  <c r="F55" i="4"/>
  <c r="H53" i="4"/>
  <c r="K53" i="4"/>
  <c r="S55" i="2" l="1"/>
  <c r="V54" i="2"/>
  <c r="W54" i="2" s="1"/>
  <c r="X54" i="2" s="1"/>
  <c r="F56" i="4"/>
  <c r="K54" i="4"/>
  <c r="H54" i="4"/>
  <c r="I55" i="4"/>
  <c r="J55" i="4" s="1"/>
  <c r="G55" i="4"/>
  <c r="S56" i="2" l="1"/>
  <c r="V55" i="2"/>
  <c r="W55" i="2" s="1"/>
  <c r="X55" i="2" s="1"/>
  <c r="H55" i="4"/>
  <c r="K55" i="4"/>
  <c r="F57" i="4"/>
  <c r="G56" i="4"/>
  <c r="I56" i="4"/>
  <c r="J56" i="4" s="1"/>
  <c r="S57" i="2" l="1"/>
  <c r="V56" i="2"/>
  <c r="W56" i="2" s="1"/>
  <c r="X56" i="2" s="1"/>
  <c r="F58" i="4"/>
  <c r="G57" i="4"/>
  <c r="I57" i="4"/>
  <c r="J57" i="4" s="1"/>
  <c r="K56" i="4"/>
  <c r="H56" i="4"/>
  <c r="S58" i="2" l="1"/>
  <c r="V57" i="2"/>
  <c r="W57" i="2" s="1"/>
  <c r="X57" i="2" s="1"/>
  <c r="F59" i="4"/>
  <c r="H57" i="4"/>
  <c r="K57" i="4"/>
  <c r="I58" i="4"/>
  <c r="J58" i="4" s="1"/>
  <c r="G58" i="4"/>
  <c r="S59" i="2" l="1"/>
  <c r="V58" i="2"/>
  <c r="W58" i="2" s="1"/>
  <c r="X58" i="2" s="1"/>
  <c r="H58" i="4"/>
  <c r="K58" i="4"/>
  <c r="F60" i="4"/>
  <c r="G59" i="4"/>
  <c r="I59" i="4"/>
  <c r="J59" i="4" s="1"/>
  <c r="S60" i="2" l="1"/>
  <c r="V59" i="2"/>
  <c r="W59" i="2" s="1"/>
  <c r="X59" i="2" s="1"/>
  <c r="F61" i="4"/>
  <c r="G60" i="4"/>
  <c r="I60" i="4"/>
  <c r="J60" i="4" s="1"/>
  <c r="H59" i="4"/>
  <c r="K59" i="4"/>
  <c r="S61" i="2" l="1"/>
  <c r="V60" i="2"/>
  <c r="W60" i="2" s="1"/>
  <c r="X60" i="2" s="1"/>
  <c r="F62" i="4"/>
  <c r="K60" i="4"/>
  <c r="H60" i="4"/>
  <c r="G61" i="4"/>
  <c r="I61" i="4"/>
  <c r="J61" i="4" s="1"/>
  <c r="S62" i="2" l="1"/>
  <c r="V61" i="2"/>
  <c r="W61" i="2" s="1"/>
  <c r="X61" i="2" s="1"/>
  <c r="F63" i="4"/>
  <c r="H61" i="4"/>
  <c r="K61" i="4"/>
  <c r="G62" i="4"/>
  <c r="I62" i="4"/>
  <c r="J62" i="4" s="1"/>
  <c r="S63" i="2" l="1"/>
  <c r="V63" i="2" s="1"/>
  <c r="V62" i="2"/>
  <c r="W62" i="2" s="1"/>
  <c r="X62" i="2" s="1"/>
  <c r="F64" i="4"/>
  <c r="K62" i="4"/>
  <c r="H62" i="4"/>
  <c r="I63" i="4"/>
  <c r="J63" i="4" s="1"/>
  <c r="G63" i="4"/>
  <c r="S64" i="2" l="1"/>
  <c r="V64" i="2" s="1"/>
  <c r="W63" i="2"/>
  <c r="X63" i="2" s="1"/>
  <c r="H63" i="4"/>
  <c r="K63" i="4"/>
  <c r="F65" i="4"/>
  <c r="I64" i="4"/>
  <c r="J64" i="4" s="1"/>
  <c r="G64" i="4"/>
  <c r="S65" i="2" l="1"/>
  <c r="V65" i="2" s="1"/>
  <c r="W64" i="2"/>
  <c r="X64" i="2" s="1"/>
  <c r="G65" i="4"/>
  <c r="I65" i="4"/>
  <c r="J65" i="4" s="1"/>
  <c r="K64" i="4"/>
  <c r="H64" i="4"/>
  <c r="S66" i="2" l="1"/>
  <c r="V66" i="2" s="1"/>
  <c r="W65" i="2"/>
  <c r="X65" i="2" s="1"/>
  <c r="K65" i="4"/>
  <c r="H65" i="4"/>
  <c r="S67" i="2" l="1"/>
  <c r="V67" i="2" s="1"/>
  <c r="S68" i="2" l="1"/>
  <c r="V68" i="2" s="1"/>
  <c r="S69" i="2" l="1"/>
  <c r="V69" i="2" s="1"/>
  <c r="S70" i="2" l="1"/>
  <c r="V70" i="2" s="1"/>
  <c r="S71" i="2" l="1"/>
  <c r="V71" i="2" s="1"/>
  <c r="S72" i="2" l="1"/>
  <c r="V72" i="2" s="1"/>
  <c r="S73" i="2" l="1"/>
  <c r="V73" i="2" s="1"/>
  <c r="S74" i="2" l="1"/>
  <c r="V74" i="2" s="1"/>
  <c r="S75" i="2" l="1"/>
  <c r="V75" i="2" s="1"/>
  <c r="S76" i="2" l="1"/>
  <c r="V76" i="2" s="1"/>
  <c r="S77" i="2" l="1"/>
  <c r="V77" i="2" s="1"/>
  <c r="S78" i="2" l="1"/>
  <c r="S79" i="2" l="1"/>
  <c r="V78" i="2"/>
  <c r="S80" i="2" l="1"/>
  <c r="V79" i="2"/>
  <c r="V12" i="2"/>
  <c r="S81" i="2" l="1"/>
  <c r="V80" i="2"/>
  <c r="W12" i="2"/>
  <c r="X12" i="2" s="1"/>
  <c r="S82" i="2" l="1"/>
  <c r="V81" i="2"/>
  <c r="S83" i="2" l="1"/>
  <c r="V82" i="2"/>
  <c r="S84" i="2" l="1"/>
  <c r="V83" i="2"/>
  <c r="S85" i="2" l="1"/>
  <c r="V84" i="2"/>
  <c r="S86" i="2" l="1"/>
  <c r="V85" i="2"/>
  <c r="S87" i="2" l="1"/>
  <c r="V86" i="2"/>
  <c r="S88" i="2" l="1"/>
  <c r="V87" i="2"/>
  <c r="S89" i="2" l="1"/>
  <c r="V88" i="2"/>
  <c r="S90" i="2" l="1"/>
  <c r="V89" i="2"/>
  <c r="S91" i="2" l="1"/>
  <c r="V90" i="2"/>
  <c r="S92" i="2" l="1"/>
  <c r="V91" i="2"/>
  <c r="S93" i="2" l="1"/>
  <c r="Z92" i="2"/>
  <c r="V92" i="2"/>
  <c r="W92" i="2" s="1"/>
  <c r="X92" i="2" s="1"/>
  <c r="Z93" i="2" l="1"/>
  <c r="AC92" i="2"/>
  <c r="AD92" i="2" s="1"/>
  <c r="AE92" i="2" s="1"/>
  <c r="S94" i="2"/>
  <c r="V93" i="2"/>
  <c r="W93" i="2" s="1"/>
  <c r="X93" i="2" s="1"/>
  <c r="S95" i="2" l="1"/>
  <c r="V94" i="2"/>
  <c r="W94" i="2" s="1"/>
  <c r="X94" i="2" s="1"/>
  <c r="AC93" i="2"/>
  <c r="AD93" i="2" s="1"/>
  <c r="AE93" i="2" s="1"/>
  <c r="Z94" i="2"/>
  <c r="AC94" i="2" l="1"/>
  <c r="AD94" i="2" s="1"/>
  <c r="AE94" i="2" s="1"/>
  <c r="Z95" i="2"/>
  <c r="S96" i="2"/>
  <c r="V95" i="2"/>
  <c r="W95" i="2" s="1"/>
  <c r="X95" i="2" s="1"/>
  <c r="S97" i="2" l="1"/>
  <c r="V96" i="2"/>
  <c r="W96" i="2" s="1"/>
  <c r="X96" i="2" s="1"/>
  <c r="AC95" i="2"/>
  <c r="AD95" i="2" s="1"/>
  <c r="AE95" i="2" s="1"/>
  <c r="Z96" i="2"/>
  <c r="AC96" i="2" l="1"/>
  <c r="AD96" i="2" s="1"/>
  <c r="AE96" i="2" s="1"/>
  <c r="Z97" i="2"/>
  <c r="S98" i="2"/>
  <c r="V97" i="2"/>
  <c r="W97" i="2" s="1"/>
  <c r="X97" i="2" s="1"/>
  <c r="S99" i="2" l="1"/>
  <c r="V98" i="2"/>
  <c r="W98" i="2" s="1"/>
  <c r="X98" i="2" s="1"/>
  <c r="AC97" i="2"/>
  <c r="AD97" i="2" s="1"/>
  <c r="AE97" i="2" s="1"/>
  <c r="Z98" i="2"/>
  <c r="AC98" i="2" l="1"/>
  <c r="AD98" i="2" s="1"/>
  <c r="AE98" i="2" s="1"/>
  <c r="Z99" i="2"/>
  <c r="S100" i="2"/>
  <c r="V99" i="2"/>
  <c r="W99" i="2" s="1"/>
  <c r="X99" i="2" s="1"/>
  <c r="S101" i="2" l="1"/>
  <c r="V100" i="2"/>
  <c r="W100" i="2" s="1"/>
  <c r="X100" i="2" s="1"/>
  <c r="AC99" i="2"/>
  <c r="AD99" i="2" s="1"/>
  <c r="AE99" i="2" s="1"/>
  <c r="Z100" i="2"/>
  <c r="AC100" i="2" l="1"/>
  <c r="AD100" i="2" s="1"/>
  <c r="AE100" i="2" s="1"/>
  <c r="Z101" i="2"/>
  <c r="S102" i="2"/>
  <c r="V101" i="2"/>
  <c r="W101" i="2" s="1"/>
  <c r="X101" i="2" s="1"/>
  <c r="S103" i="2" l="1"/>
  <c r="V102" i="2"/>
  <c r="W102" i="2" s="1"/>
  <c r="X102" i="2" s="1"/>
  <c r="AC101" i="2"/>
  <c r="AD101" i="2" s="1"/>
  <c r="AE101" i="2" s="1"/>
  <c r="Z102" i="2"/>
  <c r="AC102" i="2" l="1"/>
  <c r="AD102" i="2" s="1"/>
  <c r="AE102" i="2" s="1"/>
  <c r="Z103" i="2"/>
  <c r="S104" i="2"/>
  <c r="V103" i="2"/>
  <c r="W103" i="2" s="1"/>
  <c r="X103" i="2" s="1"/>
  <c r="S105" i="2" l="1"/>
  <c r="V104" i="2"/>
  <c r="W104" i="2" s="1"/>
  <c r="X104" i="2" s="1"/>
  <c r="AC103" i="2"/>
  <c r="AD103" i="2" s="1"/>
  <c r="AE103" i="2" s="1"/>
  <c r="Z104" i="2"/>
  <c r="Z105" i="2" l="1"/>
  <c r="AC104" i="2"/>
  <c r="AD104" i="2" s="1"/>
  <c r="AE104" i="2" s="1"/>
  <c r="S106" i="2"/>
  <c r="V105" i="2"/>
  <c r="W105" i="2" s="1"/>
  <c r="X105" i="2" s="1"/>
  <c r="S107" i="2" l="1"/>
  <c r="V106" i="2"/>
  <c r="W106" i="2" s="1"/>
  <c r="X106" i="2" s="1"/>
  <c r="Z106" i="2"/>
  <c r="AC105" i="2"/>
  <c r="AD105" i="2" s="1"/>
  <c r="AE105" i="2" s="1"/>
  <c r="Z107" i="2" l="1"/>
  <c r="AC106" i="2"/>
  <c r="AD106" i="2" s="1"/>
  <c r="AE106" i="2" s="1"/>
  <c r="S108" i="2"/>
  <c r="V107" i="2"/>
  <c r="W107" i="2" s="1"/>
  <c r="X107" i="2" s="1"/>
  <c r="S109" i="2" l="1"/>
  <c r="V108" i="2"/>
  <c r="W108" i="2" s="1"/>
  <c r="X108" i="2" s="1"/>
  <c r="Z108" i="2"/>
  <c r="AC107" i="2"/>
  <c r="AD107" i="2" s="1"/>
  <c r="AE107" i="2" s="1"/>
  <c r="Z109" i="2" l="1"/>
  <c r="AC108" i="2"/>
  <c r="AD108" i="2" s="1"/>
  <c r="AE108" i="2" s="1"/>
  <c r="S110" i="2"/>
  <c r="V109" i="2"/>
  <c r="W109" i="2" s="1"/>
  <c r="X109" i="2" s="1"/>
  <c r="S111" i="2" l="1"/>
  <c r="V110" i="2"/>
  <c r="W110" i="2" s="1"/>
  <c r="X110" i="2" s="1"/>
  <c r="Z110" i="2"/>
  <c r="AC109" i="2"/>
  <c r="AD109" i="2" s="1"/>
  <c r="AE109" i="2" s="1"/>
  <c r="Z111" i="2" l="1"/>
  <c r="AC110" i="2"/>
  <c r="AD110" i="2" s="1"/>
  <c r="AE110" i="2" s="1"/>
  <c r="S112" i="2"/>
  <c r="V111" i="2"/>
  <c r="S113" i="2" l="1"/>
  <c r="V112" i="2"/>
  <c r="Z112" i="2"/>
  <c r="AC111" i="2"/>
  <c r="AD111" i="2" s="1"/>
  <c r="AE111" i="2" s="1"/>
  <c r="Z113" i="2" l="1"/>
  <c r="AC112" i="2"/>
  <c r="AD112" i="2" s="1"/>
  <c r="AE112" i="2" s="1"/>
  <c r="S114" i="2"/>
  <c r="V113" i="2"/>
  <c r="S115" i="2" l="1"/>
  <c r="V115" i="2" s="1"/>
  <c r="V114" i="2"/>
  <c r="Z114" i="2"/>
  <c r="AC113" i="2"/>
  <c r="AD113" i="2" s="1"/>
  <c r="AE113" i="2" s="1"/>
  <c r="Z115" i="2" l="1"/>
  <c r="AC115" i="2" s="1"/>
  <c r="AC114" i="2"/>
  <c r="AD114" i="2" s="1"/>
  <c r="AE114" i="2" s="1"/>
</calcChain>
</file>

<file path=xl/sharedStrings.xml><?xml version="1.0" encoding="utf-8"?>
<sst xmlns="http://schemas.openxmlformats.org/spreadsheetml/2006/main" count="60" uniqueCount="36">
  <si>
    <t>r</t>
    <phoneticPr fontId="4"/>
  </si>
  <si>
    <t>ω</t>
    <phoneticPr fontId="2"/>
  </si>
  <si>
    <t>v</t>
    <phoneticPr fontId="4"/>
  </si>
  <si>
    <t>m</t>
    <phoneticPr fontId="2"/>
  </si>
  <si>
    <t>A</t>
    <phoneticPr fontId="2"/>
  </si>
  <si>
    <t>B</t>
    <phoneticPr fontId="2"/>
  </si>
  <si>
    <t>C</t>
    <phoneticPr fontId="2"/>
  </si>
  <si>
    <t>T</t>
    <phoneticPr fontId="2"/>
  </si>
  <si>
    <t>t</t>
    <phoneticPr fontId="4"/>
  </si>
  <si>
    <r>
      <t>r-v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/2</t>
    </r>
    <phoneticPr fontId="4"/>
  </si>
  <si>
    <r>
      <t>t</t>
    </r>
    <r>
      <rPr>
        <i/>
        <vertAlign val="subscript"/>
        <sz val="9"/>
        <color theme="1"/>
        <rFont val="Arial"/>
        <family val="2"/>
      </rPr>
      <t xml:space="preserve">c  </t>
    </r>
    <phoneticPr fontId="2"/>
  </si>
  <si>
    <r>
      <rPr>
        <sz val="10"/>
        <rFont val="ＭＳ Ｐゴシック"/>
        <family val="3"/>
        <charset val="128"/>
      </rPr>
      <t>年月日</t>
    </r>
    <rPh sb="0" eb="3">
      <t>ネンガッピ</t>
    </rPh>
    <phoneticPr fontId="4"/>
  </si>
  <si>
    <r>
      <rPr>
        <sz val="10"/>
        <rFont val="ＭＳ Ｐゴシック"/>
        <family val="3"/>
        <charset val="128"/>
      </rPr>
      <t>変化率</t>
    </r>
    <rPh sb="0" eb="2">
      <t>ヘンカ</t>
    </rPh>
    <rPh sb="2" eb="3">
      <t>リツ</t>
    </rPh>
    <phoneticPr fontId="4"/>
  </si>
  <si>
    <r>
      <rPr>
        <sz val="10"/>
        <color indexed="8"/>
        <rFont val="ＭＳ Ｐゴシック"/>
        <family val="3"/>
        <charset val="128"/>
      </rPr>
      <t>変化率</t>
    </r>
    <rPh sb="0" eb="2">
      <t>ヘンカ</t>
    </rPh>
    <rPh sb="2" eb="3">
      <t>リツ</t>
    </rPh>
    <phoneticPr fontId="4"/>
  </si>
  <si>
    <r>
      <t>t</t>
    </r>
    <r>
      <rPr>
        <vertAlign val="subscript"/>
        <sz val="10"/>
        <color theme="1"/>
        <rFont val="Arial"/>
        <family val="2"/>
      </rPr>
      <t xml:space="preserve">c  </t>
    </r>
    <r>
      <rPr>
        <sz val="10"/>
        <color theme="1"/>
        <rFont val="Arial"/>
        <family val="2"/>
      </rPr>
      <t>- t</t>
    </r>
    <phoneticPr fontId="2"/>
  </si>
  <si>
    <r>
      <rPr>
        <i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>(t</t>
    </r>
    <r>
      <rPr>
        <vertAlign val="subscript"/>
        <sz val="10"/>
        <color theme="1"/>
        <rFont val="Arial"/>
        <family val="2"/>
      </rPr>
      <t xml:space="preserve">c  </t>
    </r>
    <r>
      <rPr>
        <sz val="10"/>
        <color theme="1"/>
        <rFont val="Arial"/>
        <family val="2"/>
      </rPr>
      <t>- t)</t>
    </r>
    <r>
      <rPr>
        <vertAlign val="superscript"/>
        <sz val="10"/>
        <color theme="1"/>
        <rFont val="Arial"/>
        <family val="2"/>
      </rPr>
      <t>m</t>
    </r>
    <phoneticPr fontId="2"/>
  </si>
  <si>
    <r>
      <rPr>
        <i/>
        <sz val="10"/>
        <color theme="1"/>
        <rFont val="Arial"/>
        <family val="2"/>
      </rPr>
      <t>A+B</t>
    </r>
    <r>
      <rPr>
        <sz val="10"/>
        <color theme="1"/>
        <rFont val="Arial"/>
        <family val="2"/>
      </rPr>
      <t>(t</t>
    </r>
    <r>
      <rPr>
        <vertAlign val="subscript"/>
        <sz val="10"/>
        <color theme="1"/>
        <rFont val="Arial"/>
        <family val="2"/>
      </rPr>
      <t xml:space="preserve">c  </t>
    </r>
    <r>
      <rPr>
        <sz val="10"/>
        <color theme="1"/>
        <rFont val="Arial"/>
        <family val="2"/>
      </rPr>
      <t>- t)</t>
    </r>
    <r>
      <rPr>
        <vertAlign val="superscript"/>
        <sz val="10"/>
        <color theme="1"/>
        <rFont val="Arial"/>
        <family val="2"/>
      </rPr>
      <t>m</t>
    </r>
    <phoneticPr fontId="2"/>
  </si>
  <si>
    <r>
      <t>log(t</t>
    </r>
    <r>
      <rPr>
        <vertAlign val="sub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-t)</t>
    </r>
    <phoneticPr fontId="2"/>
  </si>
  <si>
    <r>
      <t>1+</t>
    </r>
    <r>
      <rPr>
        <i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cos(ωlog(t</t>
    </r>
    <r>
      <rPr>
        <vertAlign val="sub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-t)/T)</t>
    </r>
    <phoneticPr fontId="2"/>
  </si>
  <si>
    <r>
      <t>A+</t>
    </r>
    <r>
      <rPr>
        <i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>(t</t>
    </r>
    <r>
      <rPr>
        <vertAlign val="sub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-t)</t>
    </r>
    <r>
      <rPr>
        <vertAlign val="superscript"/>
        <sz val="10"/>
        <color theme="1"/>
        <rFont val="Arial"/>
        <family val="2"/>
      </rPr>
      <t xml:space="preserve">m </t>
    </r>
    <r>
      <rPr>
        <sz val="10"/>
        <color theme="1"/>
        <rFont val="Arial"/>
        <family val="2"/>
      </rPr>
      <t>[1+</t>
    </r>
    <r>
      <rPr>
        <i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cos(ωlog (t</t>
    </r>
    <r>
      <rPr>
        <vertAlign val="sub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-t)/T]</t>
    </r>
    <phoneticPr fontId="2"/>
  </si>
  <si>
    <r>
      <rPr>
        <sz val="10"/>
        <color theme="1"/>
        <rFont val="ＭＳ Ｐゴシック"/>
        <family val="3"/>
        <charset val="128"/>
      </rPr>
      <t>終値</t>
    </r>
    <rPh sb="0" eb="2">
      <t>オワリネ</t>
    </rPh>
    <phoneticPr fontId="2"/>
  </si>
  <si>
    <r>
      <rPr>
        <sz val="10"/>
        <color theme="1"/>
        <rFont val="ＭＳ Ｐゴシック"/>
        <family val="3"/>
        <charset val="128"/>
      </rPr>
      <t>始値</t>
    </r>
    <rPh sb="0" eb="2">
      <t>ハジメネ</t>
    </rPh>
    <phoneticPr fontId="2"/>
  </si>
  <si>
    <r>
      <rPr>
        <sz val="10"/>
        <color theme="1"/>
        <rFont val="ＭＳ Ｐゴシック"/>
        <family val="3"/>
        <charset val="128"/>
      </rPr>
      <t>高値</t>
    </r>
    <rPh sb="0" eb="2">
      <t>タカネ</t>
    </rPh>
    <phoneticPr fontId="2"/>
  </si>
  <si>
    <r>
      <rPr>
        <sz val="10"/>
        <color theme="1"/>
        <rFont val="ＭＳ Ｐゴシック"/>
        <family val="3"/>
        <charset val="128"/>
      </rPr>
      <t>安値</t>
    </r>
    <rPh sb="0" eb="2">
      <t>ヤスネ</t>
    </rPh>
    <phoneticPr fontId="2"/>
  </si>
  <si>
    <r>
      <rPr>
        <sz val="10"/>
        <color theme="1"/>
        <rFont val="ＭＳ Ｐゴシック"/>
        <family val="3"/>
        <charset val="128"/>
      </rPr>
      <t>出来高</t>
    </r>
    <rPh sb="0" eb="3">
      <t>デキダカ</t>
    </rPh>
    <phoneticPr fontId="2"/>
  </si>
  <si>
    <t>トヨタ自動車</t>
    <rPh sb="3" eb="6">
      <t>ジドウシャ</t>
    </rPh>
    <phoneticPr fontId="2"/>
  </si>
  <si>
    <t>年月日</t>
    <rPh sb="0" eb="3">
      <t>ネンガッピ</t>
    </rPh>
    <phoneticPr fontId="2"/>
  </si>
  <si>
    <r>
      <t>2/1</t>
    </r>
    <r>
      <rPr>
        <sz val="9"/>
        <color theme="1"/>
        <rFont val="ＭＳ Ｐゴシック"/>
        <family val="3"/>
        <charset val="128"/>
      </rPr>
      <t>～</t>
    </r>
    <phoneticPr fontId="2"/>
  </si>
  <si>
    <r>
      <t>2/26</t>
    </r>
    <r>
      <rPr>
        <sz val="9"/>
        <color theme="1"/>
        <rFont val="ＭＳ Ｐゴシック"/>
        <family val="3"/>
        <charset val="128"/>
      </rPr>
      <t>～</t>
    </r>
    <phoneticPr fontId="2"/>
  </si>
  <si>
    <r>
      <t>4/30</t>
    </r>
    <r>
      <rPr>
        <sz val="9"/>
        <color theme="1"/>
        <rFont val="ＭＳ Ｐゴシック"/>
        <family val="3"/>
        <charset val="128"/>
      </rPr>
      <t>～</t>
    </r>
    <phoneticPr fontId="2"/>
  </si>
  <si>
    <r>
      <t>4/31～</t>
    </r>
    <r>
      <rPr>
        <sz val="9"/>
        <color theme="1"/>
        <rFont val="ＭＳ Ｐゴシック"/>
        <family val="3"/>
        <charset val="128"/>
      </rPr>
      <t/>
    </r>
  </si>
  <si>
    <r>
      <t xml:space="preserve"> σ </t>
    </r>
    <r>
      <rPr>
        <sz val="10"/>
        <color theme="1"/>
        <rFont val="ＭＳ Ｐゴシック"/>
        <family val="3"/>
        <charset val="128"/>
      </rPr>
      <t>曲線</t>
    </r>
    <rPh sb="3" eb="5">
      <t>キョクセン</t>
    </rPh>
    <phoneticPr fontId="2"/>
  </si>
  <si>
    <r>
      <t xml:space="preserve">7203 </t>
    </r>
    <r>
      <rPr>
        <sz val="10"/>
        <color theme="1"/>
        <rFont val="ＭＳ Ｐゴシック"/>
        <family val="3"/>
        <charset val="128"/>
      </rPr>
      <t>トヨタ自動車</t>
    </r>
    <rPh sb="8" eb="11">
      <t>ジドウシャ</t>
    </rPh>
    <phoneticPr fontId="2"/>
  </si>
  <si>
    <r>
      <t>4/30</t>
    </r>
    <r>
      <rPr>
        <sz val="9"/>
        <color theme="1"/>
        <rFont val="ＭＳ Ｐゴシック"/>
        <family val="3"/>
        <charset val="128"/>
      </rPr>
      <t>～</t>
    </r>
    <phoneticPr fontId="2"/>
  </si>
  <si>
    <t>年月日</t>
    <rPh sb="0" eb="3">
      <t>ネンガッピ</t>
    </rPh>
    <phoneticPr fontId="2"/>
  </si>
  <si>
    <r>
      <t>2/26</t>
    </r>
    <r>
      <rPr>
        <sz val="9"/>
        <color theme="1"/>
        <rFont val="ＭＳ Ｐゴシック"/>
        <family val="3"/>
        <charset val="128"/>
      </rPr>
      <t>～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</si>
</sst>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0.00000_ "/>
    <numFmt numFmtId="177" formatCode="0.0_ "/>
    <numFmt numFmtId="178" formatCode="0.000_ "/>
    <numFmt numFmtId="179" formatCode="0.000000"/>
    <numFmt numFmtId="180" formatCode="0.00000"/>
    <numFmt numFmtId="181" formatCode="0.00_ "/>
    <numFmt numFmtId="182" formatCode="yyyy/m/d;@"/>
    <numFmt numFmtId="183" formatCode="#,##0.00_);[Red]\(#,##0.00\)"/>
    <numFmt numFmtId="184" formatCode="0.0000_ "/>
    <numFmt numFmtId="185" formatCode="0.000%"/>
    <numFmt numFmtId="186" formatCode="#,##0.000;[Red]\-#,##0.000"/>
    <numFmt numFmtId="187" formatCode="0.0"/>
    <numFmt numFmtId="188" formatCode="#,##0.0;[Red]\-#,##0.0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i/>
      <sz val="9"/>
      <color theme="1"/>
      <name val="Arial"/>
      <family val="2"/>
    </font>
    <font>
      <i/>
      <vertAlign val="subscript"/>
      <sz val="9"/>
      <color theme="1"/>
      <name val="Arial"/>
      <family val="2"/>
    </font>
    <font>
      <sz val="10"/>
      <color theme="1"/>
      <name val="Arial"/>
      <family val="2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vertAlign val="subscript"/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6" fillId="0" borderId="0" xfId="2" applyFont="1">
      <alignment vertical="center"/>
    </xf>
    <xf numFmtId="14" fontId="7" fillId="0" borderId="0" xfId="0" applyNumberFormat="1" applyFont="1">
      <alignment vertical="center"/>
    </xf>
    <xf numFmtId="0" fontId="7" fillId="0" borderId="0" xfId="0" applyFont="1">
      <alignment vertical="center"/>
    </xf>
    <xf numFmtId="14" fontId="7" fillId="2" borderId="0" xfId="0" applyNumberFormat="1" applyFont="1" applyFill="1">
      <alignment vertical="center"/>
    </xf>
    <xf numFmtId="14" fontId="7" fillId="0" borderId="0" xfId="0" applyNumberFormat="1" applyFont="1" applyFill="1">
      <alignment vertical="center"/>
    </xf>
    <xf numFmtId="0" fontId="7" fillId="0" borderId="0" xfId="0" applyFont="1" applyFill="1">
      <alignment vertical="center"/>
    </xf>
    <xf numFmtId="0" fontId="6" fillId="0" borderId="0" xfId="2" applyFont="1" applyAlignment="1">
      <alignment horizontal="center" vertical="center"/>
    </xf>
    <xf numFmtId="176" fontId="7" fillId="0" borderId="1" xfId="2" applyNumberFormat="1" applyFont="1" applyBorder="1" applyAlignment="1">
      <alignment horizontal="center" vertical="center"/>
    </xf>
    <xf numFmtId="40" fontId="6" fillId="0" borderId="0" xfId="3" applyNumberFormat="1" applyFont="1">
      <alignment vertical="center"/>
    </xf>
    <xf numFmtId="178" fontId="7" fillId="0" borderId="1" xfId="2" applyNumberFormat="1" applyFont="1" applyBorder="1" applyAlignment="1">
      <alignment horizontal="center" vertical="center"/>
    </xf>
    <xf numFmtId="179" fontId="7" fillId="0" borderId="0" xfId="2" applyNumberFormat="1" applyFont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179" fontId="7" fillId="0" borderId="1" xfId="2" applyNumberFormat="1" applyFont="1" applyBorder="1" applyAlignment="1">
      <alignment horizontal="center" vertical="center"/>
    </xf>
    <xf numFmtId="40" fontId="7" fillId="0" borderId="0" xfId="3" applyNumberFormat="1" applyFont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10" fontId="7" fillId="0" borderId="0" xfId="5" applyNumberFormat="1" applyFont="1" applyFill="1" applyBorder="1">
      <alignment vertical="center"/>
    </xf>
    <xf numFmtId="178" fontId="6" fillId="0" borderId="3" xfId="2" applyNumberFormat="1" applyFont="1" applyFill="1" applyBorder="1">
      <alignment vertical="center"/>
    </xf>
    <xf numFmtId="0" fontId="6" fillId="0" borderId="3" xfId="2" applyFont="1" applyFill="1" applyBorder="1" applyAlignment="1">
      <alignment horizontal="center" vertical="center"/>
    </xf>
    <xf numFmtId="185" fontId="7" fillId="0" borderId="3" xfId="6" applyNumberFormat="1" applyFont="1" applyFill="1" applyBorder="1">
      <alignment vertical="center"/>
    </xf>
    <xf numFmtId="40" fontId="7" fillId="0" borderId="3" xfId="3" applyNumberFormat="1" applyFont="1" applyFill="1" applyBorder="1">
      <alignment vertical="center"/>
    </xf>
    <xf numFmtId="184" fontId="6" fillId="0" borderId="0" xfId="2" applyNumberFormat="1" applyFont="1" applyFill="1">
      <alignment vertical="center"/>
    </xf>
    <xf numFmtId="40" fontId="6" fillId="0" borderId="0" xfId="1" applyNumberFormat="1" applyFont="1" applyFill="1" applyBorder="1">
      <alignment vertical="center"/>
    </xf>
    <xf numFmtId="181" fontId="6" fillId="0" borderId="0" xfId="2" applyNumberFormat="1" applyFont="1" applyFill="1">
      <alignment vertical="center"/>
    </xf>
    <xf numFmtId="0" fontId="6" fillId="0" borderId="0" xfId="2" applyFont="1" applyFill="1">
      <alignment vertical="center"/>
    </xf>
    <xf numFmtId="178" fontId="6" fillId="2" borderId="3" xfId="2" applyNumberFormat="1" applyFont="1" applyFill="1" applyBorder="1">
      <alignment vertical="center"/>
    </xf>
    <xf numFmtId="0" fontId="6" fillId="2" borderId="3" xfId="2" applyFont="1" applyFill="1" applyBorder="1" applyAlignment="1">
      <alignment horizontal="center" vertical="center"/>
    </xf>
    <xf numFmtId="185" fontId="7" fillId="2" borderId="3" xfId="6" applyNumberFormat="1" applyFont="1" applyFill="1" applyBorder="1">
      <alignment vertical="center"/>
    </xf>
    <xf numFmtId="40" fontId="7" fillId="2" borderId="3" xfId="3" applyNumberFormat="1" applyFont="1" applyFill="1" applyBorder="1">
      <alignment vertical="center"/>
    </xf>
    <xf numFmtId="184" fontId="6" fillId="2" borderId="0" xfId="2" applyNumberFormat="1" applyFont="1" applyFill="1">
      <alignment vertical="center"/>
    </xf>
    <xf numFmtId="40" fontId="6" fillId="2" borderId="0" xfId="1" applyNumberFormat="1" applyFont="1" applyFill="1" applyBorder="1">
      <alignment vertical="center"/>
    </xf>
    <xf numFmtId="0" fontId="12" fillId="0" borderId="0" xfId="0" applyFont="1">
      <alignment vertical="center"/>
    </xf>
    <xf numFmtId="0" fontId="5" fillId="0" borderId="1" xfId="2" applyFont="1" applyBorder="1" applyAlignment="1">
      <alignment horizontal="center" vertical="center"/>
    </xf>
    <xf numFmtId="183" fontId="5" fillId="0" borderId="1" xfId="2" applyNumberFormat="1" applyFont="1" applyBorder="1" applyAlignment="1">
      <alignment horizontal="center" vertical="center"/>
    </xf>
    <xf numFmtId="183" fontId="5" fillId="0" borderId="2" xfId="2" applyNumberFormat="1" applyFont="1" applyBorder="1" applyAlignment="1">
      <alignment horizontal="center" vertical="center"/>
    </xf>
    <xf numFmtId="40" fontId="12" fillId="0" borderId="1" xfId="3" quotePrefix="1" applyNumberFormat="1" applyFont="1" applyBorder="1" applyAlignment="1">
      <alignment horizontal="center" vertical="center"/>
    </xf>
    <xf numFmtId="10" fontId="12" fillId="0" borderId="1" xfId="5" applyNumberFormat="1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40" fontId="7" fillId="0" borderId="0" xfId="0" applyNumberFormat="1" applyFont="1" applyFill="1">
      <alignment vertical="center"/>
    </xf>
    <xf numFmtId="0" fontId="6" fillId="0" borderId="0" xfId="4" applyFont="1" applyFill="1"/>
    <xf numFmtId="0" fontId="10" fillId="0" borderId="1" xfId="0" applyFont="1" applyFill="1" applyBorder="1" applyAlignment="1">
      <alignment horizontal="center" vertical="center"/>
    </xf>
    <xf numFmtId="40" fontId="7" fillId="0" borderId="1" xfId="0" applyNumberFormat="1" applyFont="1" applyFill="1" applyBorder="1" applyAlignment="1">
      <alignment horizontal="center" vertical="center"/>
    </xf>
    <xf numFmtId="40" fontId="6" fillId="0" borderId="1" xfId="2" applyNumberFormat="1" applyFont="1" applyFill="1" applyBorder="1" applyAlignment="1">
      <alignment horizontal="center" vertical="center"/>
    </xf>
    <xf numFmtId="186" fontId="6" fillId="0" borderId="1" xfId="4" applyNumberFormat="1" applyFont="1" applyFill="1" applyBorder="1" applyAlignment="1">
      <alignment horizontal="center" vertical="center"/>
    </xf>
    <xf numFmtId="40" fontId="6" fillId="0" borderId="1" xfId="4" applyNumberFormat="1" applyFont="1" applyFill="1" applyBorder="1" applyAlignment="1">
      <alignment horizontal="center" vertical="center"/>
    </xf>
    <xf numFmtId="182" fontId="7" fillId="0" borderId="0" xfId="0" applyNumberFormat="1" applyFont="1" applyFill="1">
      <alignment vertical="center"/>
    </xf>
    <xf numFmtId="0" fontId="5" fillId="0" borderId="1" xfId="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82" fontId="7" fillId="0" borderId="0" xfId="0" applyNumberFormat="1" applyFont="1" applyFill="1" applyAlignment="1">
      <alignment horizontal="right" vertical="center"/>
    </xf>
    <xf numFmtId="187" fontId="6" fillId="0" borderId="1" xfId="2" applyNumberFormat="1" applyFont="1" applyFill="1" applyBorder="1" applyAlignment="1">
      <alignment horizontal="center" vertical="center"/>
    </xf>
    <xf numFmtId="0" fontId="6" fillId="2" borderId="0" xfId="2" applyFont="1" applyFill="1">
      <alignment vertical="center"/>
    </xf>
    <xf numFmtId="40" fontId="7" fillId="2" borderId="4" xfId="3" applyNumberFormat="1" applyFont="1" applyFill="1" applyBorder="1">
      <alignment vertical="center"/>
    </xf>
    <xf numFmtId="40" fontId="7" fillId="0" borderId="4" xfId="3" applyNumberFormat="1" applyFont="1" applyFill="1" applyBorder="1">
      <alignment vertical="center"/>
    </xf>
    <xf numFmtId="0" fontId="7" fillId="0" borderId="3" xfId="0" applyFont="1" applyBorder="1">
      <alignment vertical="center"/>
    </xf>
    <xf numFmtId="176" fontId="7" fillId="0" borderId="0" xfId="2" applyNumberFormat="1" applyFont="1" applyBorder="1" applyAlignment="1">
      <alignment horizontal="center" vertical="center"/>
    </xf>
    <xf numFmtId="178" fontId="7" fillId="0" borderId="0" xfId="2" applyNumberFormat="1" applyFont="1" applyBorder="1" applyAlignment="1">
      <alignment horizontal="center" vertical="center"/>
    </xf>
    <xf numFmtId="177" fontId="7" fillId="0" borderId="0" xfId="2" applyNumberFormat="1" applyFont="1" applyBorder="1" applyAlignment="1">
      <alignment horizontal="center" vertical="center"/>
    </xf>
    <xf numFmtId="40" fontId="6" fillId="0" borderId="0" xfId="3" applyNumberFormat="1" applyFont="1" applyBorder="1" applyAlignment="1">
      <alignment horizontal="center" vertical="center"/>
    </xf>
    <xf numFmtId="179" fontId="7" fillId="0" borderId="0" xfId="2" applyNumberFormat="1" applyFont="1" applyBorder="1" applyAlignment="1">
      <alignment horizontal="center" vertical="center"/>
    </xf>
    <xf numFmtId="0" fontId="7" fillId="2" borderId="3" xfId="0" applyFont="1" applyFill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right" vertical="center"/>
    </xf>
    <xf numFmtId="10" fontId="7" fillId="2" borderId="0" xfId="5" applyNumberFormat="1" applyFont="1" applyFill="1" applyBorder="1">
      <alignment vertical="center"/>
    </xf>
    <xf numFmtId="181" fontId="6" fillId="2" borderId="0" xfId="2" applyNumberFormat="1" applyFont="1" applyFill="1">
      <alignment vertical="center"/>
    </xf>
    <xf numFmtId="14" fontId="7" fillId="2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14" fontId="6" fillId="0" borderId="0" xfId="2" applyNumberFormat="1" applyFont="1" applyFill="1">
      <alignment vertical="center"/>
    </xf>
    <xf numFmtId="0" fontId="7" fillId="0" borderId="0" xfId="2" applyFont="1" applyFill="1" applyAlignment="1">
      <alignment horizontal="center" vertical="center"/>
    </xf>
    <xf numFmtId="14" fontId="7" fillId="0" borderId="0" xfId="2" applyNumberFormat="1" applyFont="1" applyFill="1" applyAlignment="1">
      <alignment horizontal="center" vertical="center"/>
    </xf>
    <xf numFmtId="0" fontId="6" fillId="0" borderId="0" xfId="2" applyFont="1" applyFill="1" applyAlignment="1">
      <alignment horizontal="justify" vertical="center"/>
    </xf>
    <xf numFmtId="180" fontId="7" fillId="0" borderId="0" xfId="2" applyNumberFormat="1" applyFont="1" applyFill="1" applyAlignment="1">
      <alignment horizontal="center" vertical="center"/>
    </xf>
    <xf numFmtId="14" fontId="7" fillId="0" borderId="0" xfId="3" applyNumberFormat="1" applyFont="1" applyFill="1" applyAlignment="1">
      <alignment horizontal="center" vertical="center"/>
    </xf>
    <xf numFmtId="0" fontId="5" fillId="0" borderId="0" xfId="2" applyFont="1" applyFill="1">
      <alignment vertical="center"/>
    </xf>
    <xf numFmtId="14" fontId="5" fillId="0" borderId="1" xfId="2" applyNumberFormat="1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6" fillId="0" borderId="3" xfId="2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14" fontId="7" fillId="0" borderId="0" xfId="0" applyNumberFormat="1" applyFont="1" applyFill="1" applyAlignment="1">
      <alignment horizontal="right" vertical="center"/>
    </xf>
    <xf numFmtId="38" fontId="7" fillId="0" borderId="0" xfId="1" applyFont="1" applyFill="1">
      <alignment vertical="center"/>
    </xf>
    <xf numFmtId="38" fontId="6" fillId="0" borderId="0" xfId="1" applyFont="1" applyFill="1">
      <alignment vertical="center"/>
    </xf>
    <xf numFmtId="38" fontId="13" fillId="0" borderId="1" xfId="1" applyFont="1" applyFill="1" applyBorder="1" applyAlignment="1">
      <alignment horizontal="center" vertical="center"/>
    </xf>
    <xf numFmtId="38" fontId="7" fillId="2" borderId="0" xfId="1" applyFont="1" applyFill="1">
      <alignment vertical="center"/>
    </xf>
    <xf numFmtId="38" fontId="7" fillId="0" borderId="0" xfId="1" applyFont="1">
      <alignment vertical="center"/>
    </xf>
    <xf numFmtId="38" fontId="7" fillId="0" borderId="1" xfId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13" fillId="0" borderId="1" xfId="1" applyFont="1" applyBorder="1" applyAlignment="1">
      <alignment horizontal="center" vertical="center"/>
    </xf>
    <xf numFmtId="38" fontId="7" fillId="0" borderId="0" xfId="1" applyFont="1" applyFill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7" fillId="2" borderId="0" xfId="1" applyFont="1" applyFill="1" applyAlignment="1">
      <alignment horizontal="right" vertical="center"/>
    </xf>
    <xf numFmtId="38" fontId="7" fillId="0" borderId="4" xfId="1" applyFont="1" applyBorder="1">
      <alignment vertical="center"/>
    </xf>
    <xf numFmtId="0" fontId="7" fillId="2" borderId="0" xfId="0" applyFont="1" applyFill="1">
      <alignment vertical="center"/>
    </xf>
    <xf numFmtId="38" fontId="12" fillId="0" borderId="1" xfId="1" applyFont="1" applyBorder="1" applyAlignment="1">
      <alignment horizontal="center" vertical="center"/>
    </xf>
    <xf numFmtId="38" fontId="7" fillId="0" borderId="0" xfId="1" applyFont="1" applyFill="1" applyBorder="1" applyAlignment="1">
      <alignment horizontal="right" vertical="center" wrapText="1"/>
    </xf>
    <xf numFmtId="38" fontId="7" fillId="2" borderId="4" xfId="1" applyFont="1" applyFill="1" applyBorder="1">
      <alignment vertical="center"/>
    </xf>
    <xf numFmtId="38" fontId="12" fillId="0" borderId="3" xfId="1" applyFont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38" fontId="12" fillId="0" borderId="0" xfId="1" applyFont="1" applyAlignment="1">
      <alignment vertical="center"/>
    </xf>
    <xf numFmtId="14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38" fontId="7" fillId="0" borderId="3" xfId="1" applyFont="1" applyBorder="1">
      <alignment vertical="center"/>
    </xf>
    <xf numFmtId="1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14" fontId="12" fillId="0" borderId="0" xfId="0" applyNumberFormat="1" applyFont="1" applyAlignment="1">
      <alignment vertical="center"/>
    </xf>
    <xf numFmtId="14" fontId="12" fillId="0" borderId="0" xfId="0" applyNumberFormat="1" applyFont="1" applyAlignment="1">
      <alignment vertical="center"/>
    </xf>
    <xf numFmtId="14" fontId="18" fillId="0" borderId="1" xfId="0" applyNumberFormat="1" applyFont="1" applyBorder="1" applyAlignment="1">
      <alignment horizontal="center" vertical="center"/>
    </xf>
    <xf numFmtId="14" fontId="6" fillId="2" borderId="3" xfId="2" applyNumberFormat="1" applyFont="1" applyFill="1" applyBorder="1">
      <alignment vertical="center"/>
    </xf>
    <xf numFmtId="14" fontId="6" fillId="0" borderId="3" xfId="2" applyNumberFormat="1" applyFont="1" applyFill="1" applyBorder="1">
      <alignment vertical="center"/>
    </xf>
    <xf numFmtId="187" fontId="6" fillId="0" borderId="1" xfId="2" applyNumberFormat="1" applyFont="1" applyBorder="1" applyAlignment="1">
      <alignment horizontal="center" vertical="center"/>
    </xf>
    <xf numFmtId="188" fontId="7" fillId="0" borderId="1" xfId="1" applyNumberFormat="1" applyFont="1" applyFill="1" applyBorder="1" applyAlignment="1">
      <alignment horizontal="center" vertical="center"/>
    </xf>
    <xf numFmtId="188" fontId="7" fillId="0" borderId="1" xfId="0" applyNumberFormat="1" applyFont="1" applyFill="1" applyBorder="1" applyAlignment="1">
      <alignment horizontal="center" vertical="center"/>
    </xf>
    <xf numFmtId="38" fontId="7" fillId="0" borderId="1" xfId="0" applyNumberFormat="1" applyFont="1" applyFill="1" applyBorder="1" applyAlignment="1">
      <alignment horizontal="center" vertical="center"/>
    </xf>
    <xf numFmtId="38" fontId="7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20" fillId="0" borderId="1" xfId="4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/>
    </xf>
    <xf numFmtId="186" fontId="6" fillId="0" borderId="1" xfId="1" applyNumberFormat="1" applyFont="1" applyFill="1" applyBorder="1" applyAlignment="1">
      <alignment horizontal="center" vertical="center"/>
    </xf>
  </cellXfs>
  <cellStyles count="7">
    <cellStyle name="パーセント 2" xfId="5" xr:uid="{28ACF918-9F36-487E-A474-1ACCAEEFB862}"/>
    <cellStyle name="パーセント 2 2" xfId="6" xr:uid="{5DBAD964-B2A8-4D9A-AA49-353F896A8FEC}"/>
    <cellStyle name="桁区切り" xfId="1" builtinId="6"/>
    <cellStyle name="桁区切り 2 2" xfId="3" xr:uid="{541AC2A6-9C9C-4DA7-BBB9-4DA8C0E5AA3E}"/>
    <cellStyle name="標準" xfId="0" builtinId="0"/>
    <cellStyle name="標準 2" xfId="2" xr:uid="{E4CE2EEF-E1C2-45A7-A75A-C637AA72661B}"/>
    <cellStyle name="標準 2 2" xfId="4" xr:uid="{2D3BB5D3-4758-4E17-B17D-B77297811B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917878531741686E-2"/>
          <c:y val="0.11230155221173847"/>
          <c:w val="0.94692281590228533"/>
          <c:h val="0.67754603251280077"/>
        </c:manualLayout>
      </c:layout>
      <c:stockChart>
        <c:ser>
          <c:idx val="0"/>
          <c:order val="0"/>
          <c:tx>
            <c:strRef>
              <c:f>元データとローソク足!$C$3</c:f>
              <c:strCache>
                <c:ptCount val="1"/>
                <c:pt idx="0">
                  <c:v>始値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元データとローソク足!$B$4:$B$123</c:f>
              <c:numCache>
                <c:formatCode>m/d/yyyy</c:formatCode>
                <c:ptCount val="120"/>
                <c:pt idx="20">
                  <c:v>44348</c:v>
                </c:pt>
                <c:pt idx="21">
                  <c:v>44347</c:v>
                </c:pt>
                <c:pt idx="22">
                  <c:v>44344</c:v>
                </c:pt>
                <c:pt idx="23">
                  <c:v>44343</c:v>
                </c:pt>
                <c:pt idx="24">
                  <c:v>44342</c:v>
                </c:pt>
                <c:pt idx="25">
                  <c:v>44341</c:v>
                </c:pt>
                <c:pt idx="26">
                  <c:v>44340</c:v>
                </c:pt>
                <c:pt idx="27">
                  <c:v>44337</c:v>
                </c:pt>
                <c:pt idx="28">
                  <c:v>44336</c:v>
                </c:pt>
                <c:pt idx="29">
                  <c:v>44335</c:v>
                </c:pt>
                <c:pt idx="30">
                  <c:v>44334</c:v>
                </c:pt>
                <c:pt idx="31">
                  <c:v>44333</c:v>
                </c:pt>
                <c:pt idx="32">
                  <c:v>44330</c:v>
                </c:pt>
                <c:pt idx="33">
                  <c:v>44329</c:v>
                </c:pt>
                <c:pt idx="34">
                  <c:v>44328</c:v>
                </c:pt>
                <c:pt idx="35">
                  <c:v>44327</c:v>
                </c:pt>
                <c:pt idx="36">
                  <c:v>44326</c:v>
                </c:pt>
                <c:pt idx="37">
                  <c:v>44323</c:v>
                </c:pt>
                <c:pt idx="38">
                  <c:v>44322</c:v>
                </c:pt>
                <c:pt idx="39">
                  <c:v>44316</c:v>
                </c:pt>
                <c:pt idx="40">
                  <c:v>44314</c:v>
                </c:pt>
                <c:pt idx="41">
                  <c:v>44313</c:v>
                </c:pt>
                <c:pt idx="42">
                  <c:v>44312</c:v>
                </c:pt>
                <c:pt idx="43">
                  <c:v>44309</c:v>
                </c:pt>
                <c:pt idx="44">
                  <c:v>44308</c:v>
                </c:pt>
                <c:pt idx="45">
                  <c:v>44307</c:v>
                </c:pt>
                <c:pt idx="46">
                  <c:v>44306</c:v>
                </c:pt>
                <c:pt idx="47">
                  <c:v>44305</c:v>
                </c:pt>
                <c:pt idx="48">
                  <c:v>44302</c:v>
                </c:pt>
                <c:pt idx="49">
                  <c:v>44301</c:v>
                </c:pt>
                <c:pt idx="50">
                  <c:v>44300</c:v>
                </c:pt>
                <c:pt idx="51">
                  <c:v>44299</c:v>
                </c:pt>
                <c:pt idx="52">
                  <c:v>44298</c:v>
                </c:pt>
                <c:pt idx="53">
                  <c:v>44295</c:v>
                </c:pt>
                <c:pt idx="54">
                  <c:v>44294</c:v>
                </c:pt>
                <c:pt idx="55">
                  <c:v>44293</c:v>
                </c:pt>
                <c:pt idx="56">
                  <c:v>44292</c:v>
                </c:pt>
                <c:pt idx="57">
                  <c:v>44291</c:v>
                </c:pt>
                <c:pt idx="58">
                  <c:v>44288</c:v>
                </c:pt>
                <c:pt idx="59">
                  <c:v>44287</c:v>
                </c:pt>
                <c:pt idx="60">
                  <c:v>44286</c:v>
                </c:pt>
                <c:pt idx="61">
                  <c:v>44285</c:v>
                </c:pt>
                <c:pt idx="62">
                  <c:v>44284</c:v>
                </c:pt>
                <c:pt idx="63">
                  <c:v>44281</c:v>
                </c:pt>
                <c:pt idx="64">
                  <c:v>44280</c:v>
                </c:pt>
                <c:pt idx="65">
                  <c:v>44279</c:v>
                </c:pt>
                <c:pt idx="66">
                  <c:v>44278</c:v>
                </c:pt>
                <c:pt idx="67">
                  <c:v>44277</c:v>
                </c:pt>
                <c:pt idx="68">
                  <c:v>44274</c:v>
                </c:pt>
                <c:pt idx="69">
                  <c:v>44273</c:v>
                </c:pt>
                <c:pt idx="70">
                  <c:v>44272</c:v>
                </c:pt>
                <c:pt idx="71">
                  <c:v>44271</c:v>
                </c:pt>
                <c:pt idx="72">
                  <c:v>44270</c:v>
                </c:pt>
                <c:pt idx="73">
                  <c:v>44267</c:v>
                </c:pt>
                <c:pt idx="74">
                  <c:v>44266</c:v>
                </c:pt>
                <c:pt idx="75">
                  <c:v>44265</c:v>
                </c:pt>
                <c:pt idx="76">
                  <c:v>44264</c:v>
                </c:pt>
                <c:pt idx="77">
                  <c:v>44263</c:v>
                </c:pt>
                <c:pt idx="78">
                  <c:v>44260</c:v>
                </c:pt>
                <c:pt idx="79">
                  <c:v>44259</c:v>
                </c:pt>
                <c:pt idx="80">
                  <c:v>44258</c:v>
                </c:pt>
                <c:pt idx="81">
                  <c:v>44257</c:v>
                </c:pt>
                <c:pt idx="82">
                  <c:v>44256</c:v>
                </c:pt>
                <c:pt idx="83">
                  <c:v>44253</c:v>
                </c:pt>
                <c:pt idx="84">
                  <c:v>44252</c:v>
                </c:pt>
                <c:pt idx="85">
                  <c:v>44251</c:v>
                </c:pt>
                <c:pt idx="86">
                  <c:v>44249</c:v>
                </c:pt>
                <c:pt idx="87">
                  <c:v>44246</c:v>
                </c:pt>
                <c:pt idx="88">
                  <c:v>44245</c:v>
                </c:pt>
                <c:pt idx="89">
                  <c:v>44244</c:v>
                </c:pt>
                <c:pt idx="90">
                  <c:v>44243</c:v>
                </c:pt>
                <c:pt idx="91">
                  <c:v>44242</c:v>
                </c:pt>
                <c:pt idx="92">
                  <c:v>44239</c:v>
                </c:pt>
                <c:pt idx="93">
                  <c:v>44237</c:v>
                </c:pt>
                <c:pt idx="94">
                  <c:v>44236</c:v>
                </c:pt>
                <c:pt idx="95">
                  <c:v>44235</c:v>
                </c:pt>
                <c:pt idx="96">
                  <c:v>44232</c:v>
                </c:pt>
                <c:pt idx="97">
                  <c:v>44231</c:v>
                </c:pt>
                <c:pt idx="98">
                  <c:v>44230</c:v>
                </c:pt>
                <c:pt idx="99">
                  <c:v>44229</c:v>
                </c:pt>
                <c:pt idx="100">
                  <c:v>44228</c:v>
                </c:pt>
                <c:pt idx="101">
                  <c:v>44225</c:v>
                </c:pt>
                <c:pt idx="102">
                  <c:v>44224</c:v>
                </c:pt>
                <c:pt idx="103">
                  <c:v>44223</c:v>
                </c:pt>
                <c:pt idx="104">
                  <c:v>44222</c:v>
                </c:pt>
                <c:pt idx="105">
                  <c:v>44221</c:v>
                </c:pt>
                <c:pt idx="106">
                  <c:v>44218</c:v>
                </c:pt>
                <c:pt idx="107">
                  <c:v>44217</c:v>
                </c:pt>
                <c:pt idx="108">
                  <c:v>44216</c:v>
                </c:pt>
                <c:pt idx="109">
                  <c:v>44215</c:v>
                </c:pt>
                <c:pt idx="110">
                  <c:v>44214</c:v>
                </c:pt>
                <c:pt idx="111">
                  <c:v>44211</c:v>
                </c:pt>
                <c:pt idx="112">
                  <c:v>44210</c:v>
                </c:pt>
                <c:pt idx="113">
                  <c:v>44209</c:v>
                </c:pt>
                <c:pt idx="114">
                  <c:v>44208</c:v>
                </c:pt>
                <c:pt idx="115">
                  <c:v>44204</c:v>
                </c:pt>
                <c:pt idx="116">
                  <c:v>44203</c:v>
                </c:pt>
                <c:pt idx="117">
                  <c:v>44202</c:v>
                </c:pt>
                <c:pt idx="118">
                  <c:v>44201</c:v>
                </c:pt>
                <c:pt idx="119">
                  <c:v>44200</c:v>
                </c:pt>
              </c:numCache>
            </c:numRef>
          </c:cat>
          <c:val>
            <c:numRef>
              <c:f>元データとローソク足!$C$4:$C$123</c:f>
              <c:numCache>
                <c:formatCode>#,##0_);[Red]\(#,##0\)</c:formatCode>
                <c:ptCount val="120"/>
                <c:pt idx="20">
                  <c:v>9130</c:v>
                </c:pt>
                <c:pt idx="21">
                  <c:v>9135</c:v>
                </c:pt>
                <c:pt idx="22">
                  <c:v>9130</c:v>
                </c:pt>
                <c:pt idx="23">
                  <c:v>8901</c:v>
                </c:pt>
                <c:pt idx="24">
                  <c:v>8855</c:v>
                </c:pt>
                <c:pt idx="25">
                  <c:v>8882</c:v>
                </c:pt>
                <c:pt idx="26">
                  <c:v>8784</c:v>
                </c:pt>
                <c:pt idx="27">
                  <c:v>8703</c:v>
                </c:pt>
                <c:pt idx="28">
                  <c:v>8680</c:v>
                </c:pt>
                <c:pt idx="29">
                  <c:v>8750</c:v>
                </c:pt>
                <c:pt idx="30">
                  <c:v>8700</c:v>
                </c:pt>
                <c:pt idx="31">
                  <c:v>8580</c:v>
                </c:pt>
                <c:pt idx="32">
                  <c:v>8449</c:v>
                </c:pt>
                <c:pt idx="33">
                  <c:v>8500</c:v>
                </c:pt>
                <c:pt idx="34">
                  <c:v>8340</c:v>
                </c:pt>
                <c:pt idx="35">
                  <c:v>8471</c:v>
                </c:pt>
                <c:pt idx="36">
                  <c:v>8405</c:v>
                </c:pt>
                <c:pt idx="37">
                  <c:v>8351</c:v>
                </c:pt>
                <c:pt idx="38">
                  <c:v>8350</c:v>
                </c:pt>
                <c:pt idx="39">
                  <c:v>8332</c:v>
                </c:pt>
                <c:pt idx="40">
                  <c:v>8200</c:v>
                </c:pt>
                <c:pt idx="41">
                  <c:v>8228</c:v>
                </c:pt>
                <c:pt idx="42">
                  <c:v>8336</c:v>
                </c:pt>
                <c:pt idx="43">
                  <c:v>8290</c:v>
                </c:pt>
                <c:pt idx="44">
                  <c:v>8366</c:v>
                </c:pt>
                <c:pt idx="45">
                  <c:v>8300</c:v>
                </c:pt>
                <c:pt idx="46">
                  <c:v>8487</c:v>
                </c:pt>
                <c:pt idx="47">
                  <c:v>8528</c:v>
                </c:pt>
                <c:pt idx="48">
                  <c:v>8575</c:v>
                </c:pt>
                <c:pt idx="49">
                  <c:v>8550</c:v>
                </c:pt>
                <c:pt idx="50">
                  <c:v>8467</c:v>
                </c:pt>
                <c:pt idx="51">
                  <c:v>8452</c:v>
                </c:pt>
                <c:pt idx="52">
                  <c:v>8448</c:v>
                </c:pt>
                <c:pt idx="53">
                  <c:v>8430</c:v>
                </c:pt>
                <c:pt idx="54">
                  <c:v>8498</c:v>
                </c:pt>
                <c:pt idx="55">
                  <c:v>8474</c:v>
                </c:pt>
                <c:pt idx="56">
                  <c:v>8570</c:v>
                </c:pt>
                <c:pt idx="57">
                  <c:v>8495</c:v>
                </c:pt>
                <c:pt idx="58">
                  <c:v>8510</c:v>
                </c:pt>
                <c:pt idx="59">
                  <c:v>8694</c:v>
                </c:pt>
                <c:pt idx="60">
                  <c:v>8464</c:v>
                </c:pt>
                <c:pt idx="61">
                  <c:v>8413</c:v>
                </c:pt>
                <c:pt idx="62">
                  <c:v>8490</c:v>
                </c:pt>
                <c:pt idx="63">
                  <c:v>8277</c:v>
                </c:pt>
                <c:pt idx="64">
                  <c:v>8228</c:v>
                </c:pt>
                <c:pt idx="65">
                  <c:v>8245</c:v>
                </c:pt>
                <c:pt idx="66">
                  <c:v>8407</c:v>
                </c:pt>
                <c:pt idx="67">
                  <c:v>8553</c:v>
                </c:pt>
                <c:pt idx="68">
                  <c:v>8645</c:v>
                </c:pt>
                <c:pt idx="69">
                  <c:v>8402</c:v>
                </c:pt>
                <c:pt idx="70">
                  <c:v>8210</c:v>
                </c:pt>
                <c:pt idx="71">
                  <c:v>8333</c:v>
                </c:pt>
                <c:pt idx="72">
                  <c:v>8211</c:v>
                </c:pt>
                <c:pt idx="73">
                  <c:v>8070</c:v>
                </c:pt>
                <c:pt idx="74">
                  <c:v>8154</c:v>
                </c:pt>
                <c:pt idx="75">
                  <c:v>8200</c:v>
                </c:pt>
                <c:pt idx="76">
                  <c:v>8089</c:v>
                </c:pt>
                <c:pt idx="77">
                  <c:v>8089</c:v>
                </c:pt>
                <c:pt idx="78">
                  <c:v>7910</c:v>
                </c:pt>
                <c:pt idx="79">
                  <c:v>8000</c:v>
                </c:pt>
                <c:pt idx="80">
                  <c:v>7979</c:v>
                </c:pt>
                <c:pt idx="81">
                  <c:v>7999</c:v>
                </c:pt>
                <c:pt idx="82">
                  <c:v>7911</c:v>
                </c:pt>
                <c:pt idx="83">
                  <c:v>7948</c:v>
                </c:pt>
                <c:pt idx="84">
                  <c:v>8055</c:v>
                </c:pt>
                <c:pt idx="85">
                  <c:v>8138</c:v>
                </c:pt>
                <c:pt idx="86">
                  <c:v>8147</c:v>
                </c:pt>
                <c:pt idx="87">
                  <c:v>8050</c:v>
                </c:pt>
                <c:pt idx="88">
                  <c:v>8300</c:v>
                </c:pt>
                <c:pt idx="89">
                  <c:v>8300</c:v>
                </c:pt>
                <c:pt idx="90">
                  <c:v>8465</c:v>
                </c:pt>
                <c:pt idx="91">
                  <c:v>8395</c:v>
                </c:pt>
                <c:pt idx="92">
                  <c:v>8335</c:v>
                </c:pt>
                <c:pt idx="93">
                  <c:v>8010</c:v>
                </c:pt>
                <c:pt idx="94">
                  <c:v>8080</c:v>
                </c:pt>
                <c:pt idx="95">
                  <c:v>7999</c:v>
                </c:pt>
                <c:pt idx="96">
                  <c:v>7893</c:v>
                </c:pt>
                <c:pt idx="97">
                  <c:v>7800</c:v>
                </c:pt>
                <c:pt idx="98">
                  <c:v>7590</c:v>
                </c:pt>
                <c:pt idx="99">
                  <c:v>7360</c:v>
                </c:pt>
                <c:pt idx="100">
                  <c:v>7278</c:v>
                </c:pt>
                <c:pt idx="101">
                  <c:v>7450</c:v>
                </c:pt>
                <c:pt idx="102">
                  <c:v>7303</c:v>
                </c:pt>
                <c:pt idx="103">
                  <c:v>7517</c:v>
                </c:pt>
                <c:pt idx="104">
                  <c:v>7545</c:v>
                </c:pt>
                <c:pt idx="105">
                  <c:v>7682</c:v>
                </c:pt>
                <c:pt idx="106">
                  <c:v>7700</c:v>
                </c:pt>
                <c:pt idx="107">
                  <c:v>7718</c:v>
                </c:pt>
                <c:pt idx="108">
                  <c:v>7708</c:v>
                </c:pt>
                <c:pt idx="109">
                  <c:v>7660</c:v>
                </c:pt>
                <c:pt idx="110">
                  <c:v>7733</c:v>
                </c:pt>
                <c:pt idx="111">
                  <c:v>7806</c:v>
                </c:pt>
                <c:pt idx="112">
                  <c:v>7810</c:v>
                </c:pt>
                <c:pt idx="113">
                  <c:v>7850</c:v>
                </c:pt>
                <c:pt idx="114">
                  <c:v>7892</c:v>
                </c:pt>
                <c:pt idx="115">
                  <c:v>7824</c:v>
                </c:pt>
                <c:pt idx="116">
                  <c:v>7910</c:v>
                </c:pt>
                <c:pt idx="117">
                  <c:v>7834</c:v>
                </c:pt>
                <c:pt idx="118">
                  <c:v>7850</c:v>
                </c:pt>
                <c:pt idx="119">
                  <c:v>8030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7-4598-A0FF-3988AB173BBB}"/>
            </c:ext>
          </c:extLst>
        </c:ser>
        <c:ser>
          <c:idx val="1"/>
          <c:order val="1"/>
          <c:tx>
            <c:strRef>
              <c:f>元データとローソク足!$D$3</c:f>
              <c:strCache>
                <c:ptCount val="1"/>
                <c:pt idx="0">
                  <c:v>高値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元データとローソク足!$B$4:$B$123</c:f>
              <c:numCache>
                <c:formatCode>m/d/yyyy</c:formatCode>
                <c:ptCount val="120"/>
                <c:pt idx="20">
                  <c:v>44348</c:v>
                </c:pt>
                <c:pt idx="21">
                  <c:v>44347</c:v>
                </c:pt>
                <c:pt idx="22">
                  <c:v>44344</c:v>
                </c:pt>
                <c:pt idx="23">
                  <c:v>44343</c:v>
                </c:pt>
                <c:pt idx="24">
                  <c:v>44342</c:v>
                </c:pt>
                <c:pt idx="25">
                  <c:v>44341</c:v>
                </c:pt>
                <c:pt idx="26">
                  <c:v>44340</c:v>
                </c:pt>
                <c:pt idx="27">
                  <c:v>44337</c:v>
                </c:pt>
                <c:pt idx="28">
                  <c:v>44336</c:v>
                </c:pt>
                <c:pt idx="29">
                  <c:v>44335</c:v>
                </c:pt>
                <c:pt idx="30">
                  <c:v>44334</c:v>
                </c:pt>
                <c:pt idx="31">
                  <c:v>44333</c:v>
                </c:pt>
                <c:pt idx="32">
                  <c:v>44330</c:v>
                </c:pt>
                <c:pt idx="33">
                  <c:v>44329</c:v>
                </c:pt>
                <c:pt idx="34">
                  <c:v>44328</c:v>
                </c:pt>
                <c:pt idx="35">
                  <c:v>44327</c:v>
                </c:pt>
                <c:pt idx="36">
                  <c:v>44326</c:v>
                </c:pt>
                <c:pt idx="37">
                  <c:v>44323</c:v>
                </c:pt>
                <c:pt idx="38">
                  <c:v>44322</c:v>
                </c:pt>
                <c:pt idx="39">
                  <c:v>44316</c:v>
                </c:pt>
                <c:pt idx="40">
                  <c:v>44314</c:v>
                </c:pt>
                <c:pt idx="41">
                  <c:v>44313</c:v>
                </c:pt>
                <c:pt idx="42">
                  <c:v>44312</c:v>
                </c:pt>
                <c:pt idx="43">
                  <c:v>44309</c:v>
                </c:pt>
                <c:pt idx="44">
                  <c:v>44308</c:v>
                </c:pt>
                <c:pt idx="45">
                  <c:v>44307</c:v>
                </c:pt>
                <c:pt idx="46">
                  <c:v>44306</c:v>
                </c:pt>
                <c:pt idx="47">
                  <c:v>44305</c:v>
                </c:pt>
                <c:pt idx="48">
                  <c:v>44302</c:v>
                </c:pt>
                <c:pt idx="49">
                  <c:v>44301</c:v>
                </c:pt>
                <c:pt idx="50">
                  <c:v>44300</c:v>
                </c:pt>
                <c:pt idx="51">
                  <c:v>44299</c:v>
                </c:pt>
                <c:pt idx="52">
                  <c:v>44298</c:v>
                </c:pt>
                <c:pt idx="53">
                  <c:v>44295</c:v>
                </c:pt>
                <c:pt idx="54">
                  <c:v>44294</c:v>
                </c:pt>
                <c:pt idx="55">
                  <c:v>44293</c:v>
                </c:pt>
                <c:pt idx="56">
                  <c:v>44292</c:v>
                </c:pt>
                <c:pt idx="57">
                  <c:v>44291</c:v>
                </c:pt>
                <c:pt idx="58">
                  <c:v>44288</c:v>
                </c:pt>
                <c:pt idx="59">
                  <c:v>44287</c:v>
                </c:pt>
                <c:pt idx="60">
                  <c:v>44286</c:v>
                </c:pt>
                <c:pt idx="61">
                  <c:v>44285</c:v>
                </c:pt>
                <c:pt idx="62">
                  <c:v>44284</c:v>
                </c:pt>
                <c:pt idx="63">
                  <c:v>44281</c:v>
                </c:pt>
                <c:pt idx="64">
                  <c:v>44280</c:v>
                </c:pt>
                <c:pt idx="65">
                  <c:v>44279</c:v>
                </c:pt>
                <c:pt idx="66">
                  <c:v>44278</c:v>
                </c:pt>
                <c:pt idx="67">
                  <c:v>44277</c:v>
                </c:pt>
                <c:pt idx="68">
                  <c:v>44274</c:v>
                </c:pt>
                <c:pt idx="69">
                  <c:v>44273</c:v>
                </c:pt>
                <c:pt idx="70">
                  <c:v>44272</c:v>
                </c:pt>
                <c:pt idx="71">
                  <c:v>44271</c:v>
                </c:pt>
                <c:pt idx="72">
                  <c:v>44270</c:v>
                </c:pt>
                <c:pt idx="73">
                  <c:v>44267</c:v>
                </c:pt>
                <c:pt idx="74">
                  <c:v>44266</c:v>
                </c:pt>
                <c:pt idx="75">
                  <c:v>44265</c:v>
                </c:pt>
                <c:pt idx="76">
                  <c:v>44264</c:v>
                </c:pt>
                <c:pt idx="77">
                  <c:v>44263</c:v>
                </c:pt>
                <c:pt idx="78">
                  <c:v>44260</c:v>
                </c:pt>
                <c:pt idx="79">
                  <c:v>44259</c:v>
                </c:pt>
                <c:pt idx="80">
                  <c:v>44258</c:v>
                </c:pt>
                <c:pt idx="81">
                  <c:v>44257</c:v>
                </c:pt>
                <c:pt idx="82">
                  <c:v>44256</c:v>
                </c:pt>
                <c:pt idx="83">
                  <c:v>44253</c:v>
                </c:pt>
                <c:pt idx="84">
                  <c:v>44252</c:v>
                </c:pt>
                <c:pt idx="85">
                  <c:v>44251</c:v>
                </c:pt>
                <c:pt idx="86">
                  <c:v>44249</c:v>
                </c:pt>
                <c:pt idx="87">
                  <c:v>44246</c:v>
                </c:pt>
                <c:pt idx="88">
                  <c:v>44245</c:v>
                </c:pt>
                <c:pt idx="89">
                  <c:v>44244</c:v>
                </c:pt>
                <c:pt idx="90">
                  <c:v>44243</c:v>
                </c:pt>
                <c:pt idx="91">
                  <c:v>44242</c:v>
                </c:pt>
                <c:pt idx="92">
                  <c:v>44239</c:v>
                </c:pt>
                <c:pt idx="93">
                  <c:v>44237</c:v>
                </c:pt>
                <c:pt idx="94">
                  <c:v>44236</c:v>
                </c:pt>
                <c:pt idx="95">
                  <c:v>44235</c:v>
                </c:pt>
                <c:pt idx="96">
                  <c:v>44232</c:v>
                </c:pt>
                <c:pt idx="97">
                  <c:v>44231</c:v>
                </c:pt>
                <c:pt idx="98">
                  <c:v>44230</c:v>
                </c:pt>
                <c:pt idx="99">
                  <c:v>44229</c:v>
                </c:pt>
                <c:pt idx="100">
                  <c:v>44228</c:v>
                </c:pt>
                <c:pt idx="101">
                  <c:v>44225</c:v>
                </c:pt>
                <c:pt idx="102">
                  <c:v>44224</c:v>
                </c:pt>
                <c:pt idx="103">
                  <c:v>44223</c:v>
                </c:pt>
                <c:pt idx="104">
                  <c:v>44222</c:v>
                </c:pt>
                <c:pt idx="105">
                  <c:v>44221</c:v>
                </c:pt>
                <c:pt idx="106">
                  <c:v>44218</c:v>
                </c:pt>
                <c:pt idx="107">
                  <c:v>44217</c:v>
                </c:pt>
                <c:pt idx="108">
                  <c:v>44216</c:v>
                </c:pt>
                <c:pt idx="109">
                  <c:v>44215</c:v>
                </c:pt>
                <c:pt idx="110">
                  <c:v>44214</c:v>
                </c:pt>
                <c:pt idx="111">
                  <c:v>44211</c:v>
                </c:pt>
                <c:pt idx="112">
                  <c:v>44210</c:v>
                </c:pt>
                <c:pt idx="113">
                  <c:v>44209</c:v>
                </c:pt>
                <c:pt idx="114">
                  <c:v>44208</c:v>
                </c:pt>
                <c:pt idx="115">
                  <c:v>44204</c:v>
                </c:pt>
                <c:pt idx="116">
                  <c:v>44203</c:v>
                </c:pt>
                <c:pt idx="117">
                  <c:v>44202</c:v>
                </c:pt>
                <c:pt idx="118">
                  <c:v>44201</c:v>
                </c:pt>
                <c:pt idx="119">
                  <c:v>44200</c:v>
                </c:pt>
              </c:numCache>
            </c:numRef>
          </c:cat>
          <c:val>
            <c:numRef>
              <c:f>元データとローソク足!$D$4:$D$123</c:f>
              <c:numCache>
                <c:formatCode>#,##0_);[Red]\(#,##0\)</c:formatCode>
                <c:ptCount val="120"/>
                <c:pt idx="20">
                  <c:v>9423</c:v>
                </c:pt>
                <c:pt idx="21">
                  <c:v>9227</c:v>
                </c:pt>
                <c:pt idx="22">
                  <c:v>9180</c:v>
                </c:pt>
                <c:pt idx="23">
                  <c:v>9000</c:v>
                </c:pt>
                <c:pt idx="24">
                  <c:v>8998</c:v>
                </c:pt>
                <c:pt idx="25">
                  <c:v>8896</c:v>
                </c:pt>
                <c:pt idx="26">
                  <c:v>8949</c:v>
                </c:pt>
                <c:pt idx="27">
                  <c:v>8773</c:v>
                </c:pt>
                <c:pt idx="28">
                  <c:v>8705</c:v>
                </c:pt>
                <c:pt idx="29">
                  <c:v>8798</c:v>
                </c:pt>
                <c:pt idx="30">
                  <c:v>8869</c:v>
                </c:pt>
                <c:pt idx="31">
                  <c:v>8676</c:v>
                </c:pt>
                <c:pt idx="32">
                  <c:v>8516</c:v>
                </c:pt>
                <c:pt idx="33">
                  <c:v>8535</c:v>
                </c:pt>
                <c:pt idx="34">
                  <c:v>8567</c:v>
                </c:pt>
                <c:pt idx="35">
                  <c:v>8503</c:v>
                </c:pt>
                <c:pt idx="36">
                  <c:v>8528</c:v>
                </c:pt>
                <c:pt idx="37">
                  <c:v>8370</c:v>
                </c:pt>
                <c:pt idx="38">
                  <c:v>8412</c:v>
                </c:pt>
                <c:pt idx="39">
                  <c:v>8332</c:v>
                </c:pt>
                <c:pt idx="40">
                  <c:v>8318</c:v>
                </c:pt>
                <c:pt idx="41">
                  <c:v>8256</c:v>
                </c:pt>
                <c:pt idx="42">
                  <c:v>8343</c:v>
                </c:pt>
                <c:pt idx="43">
                  <c:v>8296</c:v>
                </c:pt>
                <c:pt idx="44">
                  <c:v>8415</c:v>
                </c:pt>
                <c:pt idx="45">
                  <c:v>8314</c:v>
                </c:pt>
                <c:pt idx="46">
                  <c:v>8487</c:v>
                </c:pt>
                <c:pt idx="47">
                  <c:v>8546</c:v>
                </c:pt>
                <c:pt idx="48">
                  <c:v>8578</c:v>
                </c:pt>
                <c:pt idx="49">
                  <c:v>8596</c:v>
                </c:pt>
                <c:pt idx="50">
                  <c:v>8514</c:v>
                </c:pt>
                <c:pt idx="51">
                  <c:v>8561</c:v>
                </c:pt>
                <c:pt idx="52">
                  <c:v>8514</c:v>
                </c:pt>
                <c:pt idx="53">
                  <c:v>8524</c:v>
                </c:pt>
                <c:pt idx="54">
                  <c:v>8498</c:v>
                </c:pt>
                <c:pt idx="55">
                  <c:v>8548</c:v>
                </c:pt>
                <c:pt idx="56">
                  <c:v>8570</c:v>
                </c:pt>
                <c:pt idx="57">
                  <c:v>8504</c:v>
                </c:pt>
                <c:pt idx="58">
                  <c:v>8595</c:v>
                </c:pt>
                <c:pt idx="59">
                  <c:v>8695</c:v>
                </c:pt>
                <c:pt idx="60">
                  <c:v>8649</c:v>
                </c:pt>
                <c:pt idx="61">
                  <c:v>8421</c:v>
                </c:pt>
                <c:pt idx="62">
                  <c:v>8512</c:v>
                </c:pt>
                <c:pt idx="63">
                  <c:v>8376</c:v>
                </c:pt>
                <c:pt idx="64">
                  <c:v>8245</c:v>
                </c:pt>
                <c:pt idx="65">
                  <c:v>8305</c:v>
                </c:pt>
                <c:pt idx="66">
                  <c:v>8469</c:v>
                </c:pt>
                <c:pt idx="67">
                  <c:v>8560</c:v>
                </c:pt>
                <c:pt idx="68">
                  <c:v>8712</c:v>
                </c:pt>
                <c:pt idx="69">
                  <c:v>8650</c:v>
                </c:pt>
                <c:pt idx="70">
                  <c:v>8308</c:v>
                </c:pt>
                <c:pt idx="71">
                  <c:v>8333</c:v>
                </c:pt>
                <c:pt idx="72">
                  <c:v>8340</c:v>
                </c:pt>
                <c:pt idx="73">
                  <c:v>8145</c:v>
                </c:pt>
                <c:pt idx="74">
                  <c:v>8179</c:v>
                </c:pt>
                <c:pt idx="75">
                  <c:v>8213</c:v>
                </c:pt>
                <c:pt idx="76">
                  <c:v>8189</c:v>
                </c:pt>
                <c:pt idx="77">
                  <c:v>8147</c:v>
                </c:pt>
                <c:pt idx="78">
                  <c:v>7969</c:v>
                </c:pt>
                <c:pt idx="79">
                  <c:v>8002</c:v>
                </c:pt>
                <c:pt idx="80">
                  <c:v>8024</c:v>
                </c:pt>
                <c:pt idx="81">
                  <c:v>8015</c:v>
                </c:pt>
                <c:pt idx="82">
                  <c:v>7935</c:v>
                </c:pt>
                <c:pt idx="83">
                  <c:v>7977</c:v>
                </c:pt>
                <c:pt idx="84">
                  <c:v>8111</c:v>
                </c:pt>
                <c:pt idx="85">
                  <c:v>8138</c:v>
                </c:pt>
                <c:pt idx="86">
                  <c:v>8175</c:v>
                </c:pt>
                <c:pt idx="87">
                  <c:v>8077</c:v>
                </c:pt>
                <c:pt idx="88">
                  <c:v>8310</c:v>
                </c:pt>
                <c:pt idx="89">
                  <c:v>8302</c:v>
                </c:pt>
                <c:pt idx="90">
                  <c:v>8466</c:v>
                </c:pt>
                <c:pt idx="91">
                  <c:v>8465</c:v>
                </c:pt>
                <c:pt idx="92">
                  <c:v>8497</c:v>
                </c:pt>
                <c:pt idx="93">
                  <c:v>8250</c:v>
                </c:pt>
                <c:pt idx="94">
                  <c:v>8100</c:v>
                </c:pt>
                <c:pt idx="95">
                  <c:v>8080</c:v>
                </c:pt>
                <c:pt idx="96">
                  <c:v>7974</c:v>
                </c:pt>
                <c:pt idx="97">
                  <c:v>7870</c:v>
                </c:pt>
                <c:pt idx="98">
                  <c:v>7788</c:v>
                </c:pt>
                <c:pt idx="99">
                  <c:v>7455</c:v>
                </c:pt>
                <c:pt idx="100">
                  <c:v>7317</c:v>
                </c:pt>
                <c:pt idx="101">
                  <c:v>7470</c:v>
                </c:pt>
                <c:pt idx="102">
                  <c:v>7462</c:v>
                </c:pt>
                <c:pt idx="103">
                  <c:v>7539</c:v>
                </c:pt>
                <c:pt idx="104">
                  <c:v>7588</c:v>
                </c:pt>
                <c:pt idx="105">
                  <c:v>7682</c:v>
                </c:pt>
                <c:pt idx="106">
                  <c:v>7748</c:v>
                </c:pt>
                <c:pt idx="107">
                  <c:v>7818</c:v>
                </c:pt>
                <c:pt idx="108">
                  <c:v>7723</c:v>
                </c:pt>
                <c:pt idx="109">
                  <c:v>7746</c:v>
                </c:pt>
                <c:pt idx="110">
                  <c:v>7739</c:v>
                </c:pt>
                <c:pt idx="111">
                  <c:v>7833</c:v>
                </c:pt>
                <c:pt idx="112">
                  <c:v>7877</c:v>
                </c:pt>
                <c:pt idx="113">
                  <c:v>7867</c:v>
                </c:pt>
                <c:pt idx="114">
                  <c:v>7929</c:v>
                </c:pt>
                <c:pt idx="115">
                  <c:v>7939</c:v>
                </c:pt>
                <c:pt idx="116">
                  <c:v>7912</c:v>
                </c:pt>
                <c:pt idx="117">
                  <c:v>7877</c:v>
                </c:pt>
                <c:pt idx="118">
                  <c:v>7912</c:v>
                </c:pt>
                <c:pt idx="119">
                  <c:v>8030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7-4598-A0FF-3988AB173BBB}"/>
            </c:ext>
          </c:extLst>
        </c:ser>
        <c:ser>
          <c:idx val="2"/>
          <c:order val="2"/>
          <c:tx>
            <c:strRef>
              <c:f>元データとローソク足!$E$3</c:f>
              <c:strCache>
                <c:ptCount val="1"/>
                <c:pt idx="0">
                  <c:v>安値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元データとローソク足!$B$4:$B$123</c:f>
              <c:numCache>
                <c:formatCode>m/d/yyyy</c:formatCode>
                <c:ptCount val="120"/>
                <c:pt idx="20">
                  <c:v>44348</c:v>
                </c:pt>
                <c:pt idx="21">
                  <c:v>44347</c:v>
                </c:pt>
                <c:pt idx="22">
                  <c:v>44344</c:v>
                </c:pt>
                <c:pt idx="23">
                  <c:v>44343</c:v>
                </c:pt>
                <c:pt idx="24">
                  <c:v>44342</c:v>
                </c:pt>
                <c:pt idx="25">
                  <c:v>44341</c:v>
                </c:pt>
                <c:pt idx="26">
                  <c:v>44340</c:v>
                </c:pt>
                <c:pt idx="27">
                  <c:v>44337</c:v>
                </c:pt>
                <c:pt idx="28">
                  <c:v>44336</c:v>
                </c:pt>
                <c:pt idx="29">
                  <c:v>44335</c:v>
                </c:pt>
                <c:pt idx="30">
                  <c:v>44334</c:v>
                </c:pt>
                <c:pt idx="31">
                  <c:v>44333</c:v>
                </c:pt>
                <c:pt idx="32">
                  <c:v>44330</c:v>
                </c:pt>
                <c:pt idx="33">
                  <c:v>44329</c:v>
                </c:pt>
                <c:pt idx="34">
                  <c:v>44328</c:v>
                </c:pt>
                <c:pt idx="35">
                  <c:v>44327</c:v>
                </c:pt>
                <c:pt idx="36">
                  <c:v>44326</c:v>
                </c:pt>
                <c:pt idx="37">
                  <c:v>44323</c:v>
                </c:pt>
                <c:pt idx="38">
                  <c:v>44322</c:v>
                </c:pt>
                <c:pt idx="39">
                  <c:v>44316</c:v>
                </c:pt>
                <c:pt idx="40">
                  <c:v>44314</c:v>
                </c:pt>
                <c:pt idx="41">
                  <c:v>44313</c:v>
                </c:pt>
                <c:pt idx="42">
                  <c:v>44312</c:v>
                </c:pt>
                <c:pt idx="43">
                  <c:v>44309</c:v>
                </c:pt>
                <c:pt idx="44">
                  <c:v>44308</c:v>
                </c:pt>
                <c:pt idx="45">
                  <c:v>44307</c:v>
                </c:pt>
                <c:pt idx="46">
                  <c:v>44306</c:v>
                </c:pt>
                <c:pt idx="47">
                  <c:v>44305</c:v>
                </c:pt>
                <c:pt idx="48">
                  <c:v>44302</c:v>
                </c:pt>
                <c:pt idx="49">
                  <c:v>44301</c:v>
                </c:pt>
                <c:pt idx="50">
                  <c:v>44300</c:v>
                </c:pt>
                <c:pt idx="51">
                  <c:v>44299</c:v>
                </c:pt>
                <c:pt idx="52">
                  <c:v>44298</c:v>
                </c:pt>
                <c:pt idx="53">
                  <c:v>44295</c:v>
                </c:pt>
                <c:pt idx="54">
                  <c:v>44294</c:v>
                </c:pt>
                <c:pt idx="55">
                  <c:v>44293</c:v>
                </c:pt>
                <c:pt idx="56">
                  <c:v>44292</c:v>
                </c:pt>
                <c:pt idx="57">
                  <c:v>44291</c:v>
                </c:pt>
                <c:pt idx="58">
                  <c:v>44288</c:v>
                </c:pt>
                <c:pt idx="59">
                  <c:v>44287</c:v>
                </c:pt>
                <c:pt idx="60">
                  <c:v>44286</c:v>
                </c:pt>
                <c:pt idx="61">
                  <c:v>44285</c:v>
                </c:pt>
                <c:pt idx="62">
                  <c:v>44284</c:v>
                </c:pt>
                <c:pt idx="63">
                  <c:v>44281</c:v>
                </c:pt>
                <c:pt idx="64">
                  <c:v>44280</c:v>
                </c:pt>
                <c:pt idx="65">
                  <c:v>44279</c:v>
                </c:pt>
                <c:pt idx="66">
                  <c:v>44278</c:v>
                </c:pt>
                <c:pt idx="67">
                  <c:v>44277</c:v>
                </c:pt>
                <c:pt idx="68">
                  <c:v>44274</c:v>
                </c:pt>
                <c:pt idx="69">
                  <c:v>44273</c:v>
                </c:pt>
                <c:pt idx="70">
                  <c:v>44272</c:v>
                </c:pt>
                <c:pt idx="71">
                  <c:v>44271</c:v>
                </c:pt>
                <c:pt idx="72">
                  <c:v>44270</c:v>
                </c:pt>
                <c:pt idx="73">
                  <c:v>44267</c:v>
                </c:pt>
                <c:pt idx="74">
                  <c:v>44266</c:v>
                </c:pt>
                <c:pt idx="75">
                  <c:v>44265</c:v>
                </c:pt>
                <c:pt idx="76">
                  <c:v>44264</c:v>
                </c:pt>
                <c:pt idx="77">
                  <c:v>44263</c:v>
                </c:pt>
                <c:pt idx="78">
                  <c:v>44260</c:v>
                </c:pt>
                <c:pt idx="79">
                  <c:v>44259</c:v>
                </c:pt>
                <c:pt idx="80">
                  <c:v>44258</c:v>
                </c:pt>
                <c:pt idx="81">
                  <c:v>44257</c:v>
                </c:pt>
                <c:pt idx="82">
                  <c:v>44256</c:v>
                </c:pt>
                <c:pt idx="83">
                  <c:v>44253</c:v>
                </c:pt>
                <c:pt idx="84">
                  <c:v>44252</c:v>
                </c:pt>
                <c:pt idx="85">
                  <c:v>44251</c:v>
                </c:pt>
                <c:pt idx="86">
                  <c:v>44249</c:v>
                </c:pt>
                <c:pt idx="87">
                  <c:v>44246</c:v>
                </c:pt>
                <c:pt idx="88">
                  <c:v>44245</c:v>
                </c:pt>
                <c:pt idx="89">
                  <c:v>44244</c:v>
                </c:pt>
                <c:pt idx="90">
                  <c:v>44243</c:v>
                </c:pt>
                <c:pt idx="91">
                  <c:v>44242</c:v>
                </c:pt>
                <c:pt idx="92">
                  <c:v>44239</c:v>
                </c:pt>
                <c:pt idx="93">
                  <c:v>44237</c:v>
                </c:pt>
                <c:pt idx="94">
                  <c:v>44236</c:v>
                </c:pt>
                <c:pt idx="95">
                  <c:v>44235</c:v>
                </c:pt>
                <c:pt idx="96">
                  <c:v>44232</c:v>
                </c:pt>
                <c:pt idx="97">
                  <c:v>44231</c:v>
                </c:pt>
                <c:pt idx="98">
                  <c:v>44230</c:v>
                </c:pt>
                <c:pt idx="99">
                  <c:v>44229</c:v>
                </c:pt>
                <c:pt idx="100">
                  <c:v>44228</c:v>
                </c:pt>
                <c:pt idx="101">
                  <c:v>44225</c:v>
                </c:pt>
                <c:pt idx="102">
                  <c:v>44224</c:v>
                </c:pt>
                <c:pt idx="103">
                  <c:v>44223</c:v>
                </c:pt>
                <c:pt idx="104">
                  <c:v>44222</c:v>
                </c:pt>
                <c:pt idx="105">
                  <c:v>44221</c:v>
                </c:pt>
                <c:pt idx="106">
                  <c:v>44218</c:v>
                </c:pt>
                <c:pt idx="107">
                  <c:v>44217</c:v>
                </c:pt>
                <c:pt idx="108">
                  <c:v>44216</c:v>
                </c:pt>
                <c:pt idx="109">
                  <c:v>44215</c:v>
                </c:pt>
                <c:pt idx="110">
                  <c:v>44214</c:v>
                </c:pt>
                <c:pt idx="111">
                  <c:v>44211</c:v>
                </c:pt>
                <c:pt idx="112">
                  <c:v>44210</c:v>
                </c:pt>
                <c:pt idx="113">
                  <c:v>44209</c:v>
                </c:pt>
                <c:pt idx="114">
                  <c:v>44208</c:v>
                </c:pt>
                <c:pt idx="115">
                  <c:v>44204</c:v>
                </c:pt>
                <c:pt idx="116">
                  <c:v>44203</c:v>
                </c:pt>
                <c:pt idx="117">
                  <c:v>44202</c:v>
                </c:pt>
                <c:pt idx="118">
                  <c:v>44201</c:v>
                </c:pt>
                <c:pt idx="119">
                  <c:v>44200</c:v>
                </c:pt>
              </c:numCache>
            </c:numRef>
          </c:cat>
          <c:val>
            <c:numRef>
              <c:f>元データとローソク足!$E$4:$E$123</c:f>
              <c:numCache>
                <c:formatCode>#,##0_);[Red]\(#,##0\)</c:formatCode>
                <c:ptCount val="120"/>
                <c:pt idx="20">
                  <c:v>9130</c:v>
                </c:pt>
                <c:pt idx="21">
                  <c:v>9100</c:v>
                </c:pt>
                <c:pt idx="22">
                  <c:v>9072</c:v>
                </c:pt>
                <c:pt idx="23">
                  <c:v>8890</c:v>
                </c:pt>
                <c:pt idx="24">
                  <c:v>8841</c:v>
                </c:pt>
                <c:pt idx="25">
                  <c:v>8818</c:v>
                </c:pt>
                <c:pt idx="26">
                  <c:v>8771</c:v>
                </c:pt>
                <c:pt idx="27">
                  <c:v>8673</c:v>
                </c:pt>
                <c:pt idx="28">
                  <c:v>8623</c:v>
                </c:pt>
                <c:pt idx="29">
                  <c:v>8680</c:v>
                </c:pt>
                <c:pt idx="30">
                  <c:v>8699</c:v>
                </c:pt>
                <c:pt idx="31">
                  <c:v>8549</c:v>
                </c:pt>
                <c:pt idx="32">
                  <c:v>8341</c:v>
                </c:pt>
                <c:pt idx="33">
                  <c:v>8375</c:v>
                </c:pt>
                <c:pt idx="34">
                  <c:v>8184</c:v>
                </c:pt>
                <c:pt idx="35">
                  <c:v>8301</c:v>
                </c:pt>
                <c:pt idx="36">
                  <c:v>8395</c:v>
                </c:pt>
                <c:pt idx="37">
                  <c:v>8284</c:v>
                </c:pt>
                <c:pt idx="38">
                  <c:v>8276</c:v>
                </c:pt>
                <c:pt idx="39">
                  <c:v>8110</c:v>
                </c:pt>
                <c:pt idx="40">
                  <c:v>8184</c:v>
                </c:pt>
                <c:pt idx="41">
                  <c:v>8164</c:v>
                </c:pt>
                <c:pt idx="42">
                  <c:v>8253</c:v>
                </c:pt>
                <c:pt idx="43">
                  <c:v>8227</c:v>
                </c:pt>
                <c:pt idx="44">
                  <c:v>8298</c:v>
                </c:pt>
                <c:pt idx="45">
                  <c:v>8190</c:v>
                </c:pt>
                <c:pt idx="46">
                  <c:v>8392</c:v>
                </c:pt>
                <c:pt idx="47">
                  <c:v>8483</c:v>
                </c:pt>
                <c:pt idx="48">
                  <c:v>8490</c:v>
                </c:pt>
                <c:pt idx="49">
                  <c:v>8521</c:v>
                </c:pt>
                <c:pt idx="50">
                  <c:v>8416</c:v>
                </c:pt>
                <c:pt idx="51">
                  <c:v>8448</c:v>
                </c:pt>
                <c:pt idx="52">
                  <c:v>8435</c:v>
                </c:pt>
                <c:pt idx="53">
                  <c:v>8404</c:v>
                </c:pt>
                <c:pt idx="54">
                  <c:v>8390</c:v>
                </c:pt>
                <c:pt idx="55">
                  <c:v>8405</c:v>
                </c:pt>
                <c:pt idx="56">
                  <c:v>8341</c:v>
                </c:pt>
                <c:pt idx="57">
                  <c:v>8421</c:v>
                </c:pt>
                <c:pt idx="58">
                  <c:v>8432</c:v>
                </c:pt>
                <c:pt idx="59">
                  <c:v>8402</c:v>
                </c:pt>
                <c:pt idx="60">
                  <c:v>8441</c:v>
                </c:pt>
                <c:pt idx="61">
                  <c:v>8227</c:v>
                </c:pt>
                <c:pt idx="62">
                  <c:v>8381</c:v>
                </c:pt>
                <c:pt idx="63">
                  <c:v>8235</c:v>
                </c:pt>
                <c:pt idx="64">
                  <c:v>8132</c:v>
                </c:pt>
                <c:pt idx="65">
                  <c:v>8113</c:v>
                </c:pt>
                <c:pt idx="66">
                  <c:v>8304</c:v>
                </c:pt>
                <c:pt idx="67">
                  <c:v>8362</c:v>
                </c:pt>
                <c:pt idx="68">
                  <c:v>8608</c:v>
                </c:pt>
                <c:pt idx="69">
                  <c:v>8394</c:v>
                </c:pt>
                <c:pt idx="70">
                  <c:v>8133</c:v>
                </c:pt>
                <c:pt idx="71">
                  <c:v>8218</c:v>
                </c:pt>
                <c:pt idx="72">
                  <c:v>8210</c:v>
                </c:pt>
                <c:pt idx="73">
                  <c:v>8018</c:v>
                </c:pt>
                <c:pt idx="74">
                  <c:v>8060</c:v>
                </c:pt>
                <c:pt idx="75">
                  <c:v>8105</c:v>
                </c:pt>
                <c:pt idx="76">
                  <c:v>8020</c:v>
                </c:pt>
                <c:pt idx="77">
                  <c:v>7922</c:v>
                </c:pt>
                <c:pt idx="78">
                  <c:v>7786</c:v>
                </c:pt>
                <c:pt idx="79">
                  <c:v>7804</c:v>
                </c:pt>
                <c:pt idx="80">
                  <c:v>7905</c:v>
                </c:pt>
                <c:pt idx="81">
                  <c:v>7840</c:v>
                </c:pt>
                <c:pt idx="82">
                  <c:v>7851</c:v>
                </c:pt>
                <c:pt idx="83">
                  <c:v>7834</c:v>
                </c:pt>
                <c:pt idx="84">
                  <c:v>8018</c:v>
                </c:pt>
                <c:pt idx="85">
                  <c:v>7880</c:v>
                </c:pt>
                <c:pt idx="86">
                  <c:v>8048</c:v>
                </c:pt>
                <c:pt idx="87">
                  <c:v>7990</c:v>
                </c:pt>
                <c:pt idx="88">
                  <c:v>8051</c:v>
                </c:pt>
                <c:pt idx="89">
                  <c:v>8184</c:v>
                </c:pt>
                <c:pt idx="90">
                  <c:v>8270</c:v>
                </c:pt>
                <c:pt idx="91">
                  <c:v>8335</c:v>
                </c:pt>
                <c:pt idx="92">
                  <c:v>8259</c:v>
                </c:pt>
                <c:pt idx="93">
                  <c:v>8005</c:v>
                </c:pt>
                <c:pt idx="94">
                  <c:v>7937</c:v>
                </c:pt>
                <c:pt idx="95">
                  <c:v>7989</c:v>
                </c:pt>
                <c:pt idx="96">
                  <c:v>7856</c:v>
                </c:pt>
                <c:pt idx="97">
                  <c:v>7713</c:v>
                </c:pt>
                <c:pt idx="98">
                  <c:v>7580</c:v>
                </c:pt>
                <c:pt idx="99">
                  <c:v>7298</c:v>
                </c:pt>
                <c:pt idx="100">
                  <c:v>7216</c:v>
                </c:pt>
                <c:pt idx="101">
                  <c:v>7300</c:v>
                </c:pt>
                <c:pt idx="102">
                  <c:v>7298</c:v>
                </c:pt>
                <c:pt idx="103">
                  <c:v>7465</c:v>
                </c:pt>
                <c:pt idx="104">
                  <c:v>7500</c:v>
                </c:pt>
                <c:pt idx="105">
                  <c:v>7624</c:v>
                </c:pt>
                <c:pt idx="106">
                  <c:v>7660</c:v>
                </c:pt>
                <c:pt idx="107">
                  <c:v>7712</c:v>
                </c:pt>
                <c:pt idx="108">
                  <c:v>7606</c:v>
                </c:pt>
                <c:pt idx="109">
                  <c:v>7651</c:v>
                </c:pt>
                <c:pt idx="110">
                  <c:v>7602</c:v>
                </c:pt>
                <c:pt idx="111">
                  <c:v>7720</c:v>
                </c:pt>
                <c:pt idx="112">
                  <c:v>7790</c:v>
                </c:pt>
                <c:pt idx="113">
                  <c:v>7809</c:v>
                </c:pt>
                <c:pt idx="114">
                  <c:v>7831</c:v>
                </c:pt>
                <c:pt idx="115">
                  <c:v>7822</c:v>
                </c:pt>
                <c:pt idx="116">
                  <c:v>7818</c:v>
                </c:pt>
                <c:pt idx="117">
                  <c:v>7797</c:v>
                </c:pt>
                <c:pt idx="118">
                  <c:v>7796</c:v>
                </c:pt>
                <c:pt idx="119">
                  <c:v>7892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7-4598-A0FF-3988AB173BBB}"/>
            </c:ext>
          </c:extLst>
        </c:ser>
        <c:ser>
          <c:idx val="3"/>
          <c:order val="3"/>
          <c:tx>
            <c:strRef>
              <c:f>元データとローソク足!$F$3</c:f>
              <c:strCache>
                <c:ptCount val="1"/>
                <c:pt idx="0">
                  <c:v>終値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元データとローソク足!$B$4:$B$123</c:f>
              <c:numCache>
                <c:formatCode>m/d/yyyy</c:formatCode>
                <c:ptCount val="120"/>
                <c:pt idx="20">
                  <c:v>44348</c:v>
                </c:pt>
                <c:pt idx="21">
                  <c:v>44347</c:v>
                </c:pt>
                <c:pt idx="22">
                  <c:v>44344</c:v>
                </c:pt>
                <c:pt idx="23">
                  <c:v>44343</c:v>
                </c:pt>
                <c:pt idx="24">
                  <c:v>44342</c:v>
                </c:pt>
                <c:pt idx="25">
                  <c:v>44341</c:v>
                </c:pt>
                <c:pt idx="26">
                  <c:v>44340</c:v>
                </c:pt>
                <c:pt idx="27">
                  <c:v>44337</c:v>
                </c:pt>
                <c:pt idx="28">
                  <c:v>44336</c:v>
                </c:pt>
                <c:pt idx="29">
                  <c:v>44335</c:v>
                </c:pt>
                <c:pt idx="30">
                  <c:v>44334</c:v>
                </c:pt>
                <c:pt idx="31">
                  <c:v>44333</c:v>
                </c:pt>
                <c:pt idx="32">
                  <c:v>44330</c:v>
                </c:pt>
                <c:pt idx="33">
                  <c:v>44329</c:v>
                </c:pt>
                <c:pt idx="34">
                  <c:v>44328</c:v>
                </c:pt>
                <c:pt idx="35">
                  <c:v>44327</c:v>
                </c:pt>
                <c:pt idx="36">
                  <c:v>44326</c:v>
                </c:pt>
                <c:pt idx="37">
                  <c:v>44323</c:v>
                </c:pt>
                <c:pt idx="38">
                  <c:v>44322</c:v>
                </c:pt>
                <c:pt idx="39">
                  <c:v>44316</c:v>
                </c:pt>
                <c:pt idx="40">
                  <c:v>44314</c:v>
                </c:pt>
                <c:pt idx="41">
                  <c:v>44313</c:v>
                </c:pt>
                <c:pt idx="42">
                  <c:v>44312</c:v>
                </c:pt>
                <c:pt idx="43">
                  <c:v>44309</c:v>
                </c:pt>
                <c:pt idx="44">
                  <c:v>44308</c:v>
                </c:pt>
                <c:pt idx="45">
                  <c:v>44307</c:v>
                </c:pt>
                <c:pt idx="46">
                  <c:v>44306</c:v>
                </c:pt>
                <c:pt idx="47">
                  <c:v>44305</c:v>
                </c:pt>
                <c:pt idx="48">
                  <c:v>44302</c:v>
                </c:pt>
                <c:pt idx="49">
                  <c:v>44301</c:v>
                </c:pt>
                <c:pt idx="50">
                  <c:v>44300</c:v>
                </c:pt>
                <c:pt idx="51">
                  <c:v>44299</c:v>
                </c:pt>
                <c:pt idx="52">
                  <c:v>44298</c:v>
                </c:pt>
                <c:pt idx="53">
                  <c:v>44295</c:v>
                </c:pt>
                <c:pt idx="54">
                  <c:v>44294</c:v>
                </c:pt>
                <c:pt idx="55">
                  <c:v>44293</c:v>
                </c:pt>
                <c:pt idx="56">
                  <c:v>44292</c:v>
                </c:pt>
                <c:pt idx="57">
                  <c:v>44291</c:v>
                </c:pt>
                <c:pt idx="58">
                  <c:v>44288</c:v>
                </c:pt>
                <c:pt idx="59">
                  <c:v>44287</c:v>
                </c:pt>
                <c:pt idx="60">
                  <c:v>44286</c:v>
                </c:pt>
                <c:pt idx="61">
                  <c:v>44285</c:v>
                </c:pt>
                <c:pt idx="62">
                  <c:v>44284</c:v>
                </c:pt>
                <c:pt idx="63">
                  <c:v>44281</c:v>
                </c:pt>
                <c:pt idx="64">
                  <c:v>44280</c:v>
                </c:pt>
                <c:pt idx="65">
                  <c:v>44279</c:v>
                </c:pt>
                <c:pt idx="66">
                  <c:v>44278</c:v>
                </c:pt>
                <c:pt idx="67">
                  <c:v>44277</c:v>
                </c:pt>
                <c:pt idx="68">
                  <c:v>44274</c:v>
                </c:pt>
                <c:pt idx="69">
                  <c:v>44273</c:v>
                </c:pt>
                <c:pt idx="70">
                  <c:v>44272</c:v>
                </c:pt>
                <c:pt idx="71">
                  <c:v>44271</c:v>
                </c:pt>
                <c:pt idx="72">
                  <c:v>44270</c:v>
                </c:pt>
                <c:pt idx="73">
                  <c:v>44267</c:v>
                </c:pt>
                <c:pt idx="74">
                  <c:v>44266</c:v>
                </c:pt>
                <c:pt idx="75">
                  <c:v>44265</c:v>
                </c:pt>
                <c:pt idx="76">
                  <c:v>44264</c:v>
                </c:pt>
                <c:pt idx="77">
                  <c:v>44263</c:v>
                </c:pt>
                <c:pt idx="78">
                  <c:v>44260</c:v>
                </c:pt>
                <c:pt idx="79">
                  <c:v>44259</c:v>
                </c:pt>
                <c:pt idx="80">
                  <c:v>44258</c:v>
                </c:pt>
                <c:pt idx="81">
                  <c:v>44257</c:v>
                </c:pt>
                <c:pt idx="82">
                  <c:v>44256</c:v>
                </c:pt>
                <c:pt idx="83">
                  <c:v>44253</c:v>
                </c:pt>
                <c:pt idx="84">
                  <c:v>44252</c:v>
                </c:pt>
                <c:pt idx="85">
                  <c:v>44251</c:v>
                </c:pt>
                <c:pt idx="86">
                  <c:v>44249</c:v>
                </c:pt>
                <c:pt idx="87">
                  <c:v>44246</c:v>
                </c:pt>
                <c:pt idx="88">
                  <c:v>44245</c:v>
                </c:pt>
                <c:pt idx="89">
                  <c:v>44244</c:v>
                </c:pt>
                <c:pt idx="90">
                  <c:v>44243</c:v>
                </c:pt>
                <c:pt idx="91">
                  <c:v>44242</c:v>
                </c:pt>
                <c:pt idx="92">
                  <c:v>44239</c:v>
                </c:pt>
                <c:pt idx="93">
                  <c:v>44237</c:v>
                </c:pt>
                <c:pt idx="94">
                  <c:v>44236</c:v>
                </c:pt>
                <c:pt idx="95">
                  <c:v>44235</c:v>
                </c:pt>
                <c:pt idx="96">
                  <c:v>44232</c:v>
                </c:pt>
                <c:pt idx="97">
                  <c:v>44231</c:v>
                </c:pt>
                <c:pt idx="98">
                  <c:v>44230</c:v>
                </c:pt>
                <c:pt idx="99">
                  <c:v>44229</c:v>
                </c:pt>
                <c:pt idx="100">
                  <c:v>44228</c:v>
                </c:pt>
                <c:pt idx="101">
                  <c:v>44225</c:v>
                </c:pt>
                <c:pt idx="102">
                  <c:v>44224</c:v>
                </c:pt>
                <c:pt idx="103">
                  <c:v>44223</c:v>
                </c:pt>
                <c:pt idx="104">
                  <c:v>44222</c:v>
                </c:pt>
                <c:pt idx="105">
                  <c:v>44221</c:v>
                </c:pt>
                <c:pt idx="106">
                  <c:v>44218</c:v>
                </c:pt>
                <c:pt idx="107">
                  <c:v>44217</c:v>
                </c:pt>
                <c:pt idx="108">
                  <c:v>44216</c:v>
                </c:pt>
                <c:pt idx="109">
                  <c:v>44215</c:v>
                </c:pt>
                <c:pt idx="110">
                  <c:v>44214</c:v>
                </c:pt>
                <c:pt idx="111">
                  <c:v>44211</c:v>
                </c:pt>
                <c:pt idx="112">
                  <c:v>44210</c:v>
                </c:pt>
                <c:pt idx="113">
                  <c:v>44209</c:v>
                </c:pt>
                <c:pt idx="114">
                  <c:v>44208</c:v>
                </c:pt>
                <c:pt idx="115">
                  <c:v>44204</c:v>
                </c:pt>
                <c:pt idx="116">
                  <c:v>44203</c:v>
                </c:pt>
                <c:pt idx="117">
                  <c:v>44202</c:v>
                </c:pt>
                <c:pt idx="118">
                  <c:v>44201</c:v>
                </c:pt>
                <c:pt idx="119">
                  <c:v>44200</c:v>
                </c:pt>
              </c:numCache>
            </c:numRef>
          </c:cat>
          <c:val>
            <c:numRef>
              <c:f>元データとローソク足!$F$4:$F$123</c:f>
              <c:numCache>
                <c:formatCode>#,##0_);[Red]\(#,##0\)</c:formatCode>
                <c:ptCount val="120"/>
                <c:pt idx="20">
                  <c:v>9423</c:v>
                </c:pt>
                <c:pt idx="21">
                  <c:v>9115</c:v>
                </c:pt>
                <c:pt idx="22">
                  <c:v>9135</c:v>
                </c:pt>
                <c:pt idx="23">
                  <c:v>8980</c:v>
                </c:pt>
                <c:pt idx="24">
                  <c:v>8906</c:v>
                </c:pt>
                <c:pt idx="25">
                  <c:v>8877</c:v>
                </c:pt>
                <c:pt idx="26">
                  <c:v>8835</c:v>
                </c:pt>
                <c:pt idx="27">
                  <c:v>8743</c:v>
                </c:pt>
                <c:pt idx="28">
                  <c:v>8665</c:v>
                </c:pt>
                <c:pt idx="29">
                  <c:v>8699</c:v>
                </c:pt>
                <c:pt idx="30">
                  <c:v>8819</c:v>
                </c:pt>
                <c:pt idx="31">
                  <c:v>8648</c:v>
                </c:pt>
                <c:pt idx="32">
                  <c:v>8478</c:v>
                </c:pt>
                <c:pt idx="33">
                  <c:v>8392</c:v>
                </c:pt>
                <c:pt idx="34">
                  <c:v>8523</c:v>
                </c:pt>
                <c:pt idx="35">
                  <c:v>8341</c:v>
                </c:pt>
                <c:pt idx="36">
                  <c:v>8506</c:v>
                </c:pt>
                <c:pt idx="37">
                  <c:v>8364</c:v>
                </c:pt>
                <c:pt idx="38">
                  <c:v>8363</c:v>
                </c:pt>
                <c:pt idx="39">
                  <c:v>8127</c:v>
                </c:pt>
                <c:pt idx="40">
                  <c:v>8299</c:v>
                </c:pt>
                <c:pt idx="41">
                  <c:v>8172</c:v>
                </c:pt>
                <c:pt idx="42">
                  <c:v>8265</c:v>
                </c:pt>
                <c:pt idx="43">
                  <c:v>8277</c:v>
                </c:pt>
                <c:pt idx="44">
                  <c:v>8368</c:v>
                </c:pt>
                <c:pt idx="45">
                  <c:v>8212</c:v>
                </c:pt>
                <c:pt idx="46">
                  <c:v>8418</c:v>
                </c:pt>
                <c:pt idx="47">
                  <c:v>8522</c:v>
                </c:pt>
                <c:pt idx="48">
                  <c:v>8530</c:v>
                </c:pt>
                <c:pt idx="49">
                  <c:v>8564</c:v>
                </c:pt>
                <c:pt idx="50">
                  <c:v>8485</c:v>
                </c:pt>
                <c:pt idx="51">
                  <c:v>8507</c:v>
                </c:pt>
                <c:pt idx="52">
                  <c:v>8435</c:v>
                </c:pt>
                <c:pt idx="53">
                  <c:v>8418</c:v>
                </c:pt>
                <c:pt idx="54">
                  <c:v>8418</c:v>
                </c:pt>
                <c:pt idx="55">
                  <c:v>8487</c:v>
                </c:pt>
                <c:pt idx="56">
                  <c:v>8366</c:v>
                </c:pt>
                <c:pt idx="57">
                  <c:v>8461</c:v>
                </c:pt>
                <c:pt idx="58">
                  <c:v>8462</c:v>
                </c:pt>
                <c:pt idx="59">
                  <c:v>8423</c:v>
                </c:pt>
                <c:pt idx="60">
                  <c:v>8616</c:v>
                </c:pt>
                <c:pt idx="61">
                  <c:v>8362</c:v>
                </c:pt>
                <c:pt idx="62">
                  <c:v>8465</c:v>
                </c:pt>
                <c:pt idx="63">
                  <c:v>8359</c:v>
                </c:pt>
                <c:pt idx="64">
                  <c:v>8157</c:v>
                </c:pt>
                <c:pt idx="65">
                  <c:v>8120</c:v>
                </c:pt>
                <c:pt idx="66">
                  <c:v>8304</c:v>
                </c:pt>
                <c:pt idx="67">
                  <c:v>8362</c:v>
                </c:pt>
                <c:pt idx="68">
                  <c:v>8644</c:v>
                </c:pt>
                <c:pt idx="69">
                  <c:v>8650</c:v>
                </c:pt>
                <c:pt idx="70">
                  <c:v>8308</c:v>
                </c:pt>
                <c:pt idx="71">
                  <c:v>8269</c:v>
                </c:pt>
                <c:pt idx="72">
                  <c:v>8340</c:v>
                </c:pt>
                <c:pt idx="73">
                  <c:v>8145</c:v>
                </c:pt>
                <c:pt idx="74">
                  <c:v>8091</c:v>
                </c:pt>
                <c:pt idx="75">
                  <c:v>8128</c:v>
                </c:pt>
                <c:pt idx="76">
                  <c:v>8189</c:v>
                </c:pt>
                <c:pt idx="77">
                  <c:v>7961</c:v>
                </c:pt>
                <c:pt idx="78">
                  <c:v>7969</c:v>
                </c:pt>
                <c:pt idx="79">
                  <c:v>7922</c:v>
                </c:pt>
                <c:pt idx="80">
                  <c:v>7971</c:v>
                </c:pt>
                <c:pt idx="81">
                  <c:v>7923</c:v>
                </c:pt>
                <c:pt idx="82">
                  <c:v>7925</c:v>
                </c:pt>
                <c:pt idx="83">
                  <c:v>7873</c:v>
                </c:pt>
                <c:pt idx="84">
                  <c:v>8018</c:v>
                </c:pt>
                <c:pt idx="85">
                  <c:v>7891</c:v>
                </c:pt>
                <c:pt idx="86">
                  <c:v>8060</c:v>
                </c:pt>
                <c:pt idx="87">
                  <c:v>8065</c:v>
                </c:pt>
                <c:pt idx="88">
                  <c:v>8093</c:v>
                </c:pt>
                <c:pt idx="89">
                  <c:v>8247</c:v>
                </c:pt>
                <c:pt idx="90">
                  <c:v>8303</c:v>
                </c:pt>
                <c:pt idx="91">
                  <c:v>8456</c:v>
                </c:pt>
                <c:pt idx="92">
                  <c:v>8413</c:v>
                </c:pt>
                <c:pt idx="93">
                  <c:v>8130</c:v>
                </c:pt>
                <c:pt idx="94">
                  <c:v>7994</c:v>
                </c:pt>
                <c:pt idx="95">
                  <c:v>8037</c:v>
                </c:pt>
                <c:pt idx="96">
                  <c:v>7922</c:v>
                </c:pt>
                <c:pt idx="97">
                  <c:v>7759</c:v>
                </c:pt>
                <c:pt idx="98">
                  <c:v>7782</c:v>
                </c:pt>
                <c:pt idx="99">
                  <c:v>7455</c:v>
                </c:pt>
                <c:pt idx="100">
                  <c:v>7294</c:v>
                </c:pt>
                <c:pt idx="101">
                  <c:v>7300</c:v>
                </c:pt>
                <c:pt idx="102">
                  <c:v>7397</c:v>
                </c:pt>
                <c:pt idx="103">
                  <c:v>7528</c:v>
                </c:pt>
                <c:pt idx="104">
                  <c:v>7500</c:v>
                </c:pt>
                <c:pt idx="105">
                  <c:v>7677</c:v>
                </c:pt>
                <c:pt idx="106">
                  <c:v>7660</c:v>
                </c:pt>
                <c:pt idx="107">
                  <c:v>7744</c:v>
                </c:pt>
                <c:pt idx="108">
                  <c:v>7686</c:v>
                </c:pt>
                <c:pt idx="109">
                  <c:v>7708</c:v>
                </c:pt>
                <c:pt idx="110">
                  <c:v>7636</c:v>
                </c:pt>
                <c:pt idx="111">
                  <c:v>7733</c:v>
                </c:pt>
                <c:pt idx="112">
                  <c:v>7863</c:v>
                </c:pt>
                <c:pt idx="113">
                  <c:v>7846</c:v>
                </c:pt>
                <c:pt idx="114">
                  <c:v>7892</c:v>
                </c:pt>
                <c:pt idx="115">
                  <c:v>7939</c:v>
                </c:pt>
                <c:pt idx="116">
                  <c:v>7818</c:v>
                </c:pt>
                <c:pt idx="117">
                  <c:v>7818</c:v>
                </c:pt>
                <c:pt idx="118">
                  <c:v>7812</c:v>
                </c:pt>
                <c:pt idx="119">
                  <c:v>7928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7-4598-A0FF-3988AB173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accent2"/>
              </a:solidFill>
              <a:ln w="9525" cap="flat" cmpd="sng" algn="ctr">
                <a:noFill/>
                <a:round/>
              </a:ln>
              <a:effectLst/>
            </c:spPr>
          </c:upBars>
          <c:downBars>
            <c:spPr>
              <a:solidFill>
                <a:schemeClr val="accent5"/>
              </a:solidFill>
              <a:ln w="9525" cap="flat" cmpd="sng" algn="ctr">
                <a:noFill/>
                <a:round/>
              </a:ln>
              <a:effectLst/>
            </c:spPr>
          </c:downBars>
        </c:upDownBars>
        <c:axId val="834709360"/>
        <c:axId val="834710000"/>
      </c:stockChart>
      <c:dateAx>
        <c:axId val="834709360"/>
        <c:scaling>
          <c:orientation val="maxMin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834710000"/>
        <c:crosses val="autoZero"/>
        <c:auto val="1"/>
        <c:lblOffset val="100"/>
        <c:baseTimeUnit val="days"/>
      </c:dateAx>
      <c:valAx>
        <c:axId val="834710000"/>
        <c:scaling>
          <c:orientation val="minMax"/>
          <c:min val="70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83470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36867024874419E-2"/>
          <c:y val="3.0196075634144608E-2"/>
          <c:w val="0.86060886450171381"/>
          <c:h val="0.90946667505326462"/>
        </c:manualLayout>
      </c:layout>
      <c:scatterChart>
        <c:scatterStyle val="lineMarker"/>
        <c:varyColors val="0"/>
        <c:ser>
          <c:idx val="0"/>
          <c:order val="0"/>
          <c:tx>
            <c:strRef>
              <c:f>σ曲線とべき乗曲線!$E$11</c:f>
              <c:strCache>
                <c:ptCount val="1"/>
                <c:pt idx="0">
                  <c:v>トヨタ自動車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σ曲線とべき乗曲線!$B$12:$B$113</c:f>
              <c:numCache>
                <c:formatCode>0.000_ </c:formatCode>
                <c:ptCount val="102"/>
                <c:pt idx="0">
                  <c:v>2021</c:v>
                </c:pt>
                <c:pt idx="1">
                  <c:v>2021.0041493775934</c:v>
                </c:pt>
                <c:pt idx="2">
                  <c:v>2021.0082987551868</c:v>
                </c:pt>
                <c:pt idx="3">
                  <c:v>2021.0124481327803</c:v>
                </c:pt>
                <c:pt idx="4">
                  <c:v>2021.0165975103737</c:v>
                </c:pt>
                <c:pt idx="5">
                  <c:v>2021.0207468879671</c:v>
                </c:pt>
                <c:pt idx="6">
                  <c:v>2021.0248962655605</c:v>
                </c:pt>
                <c:pt idx="7">
                  <c:v>2021.0290456431539</c:v>
                </c:pt>
                <c:pt idx="8">
                  <c:v>2021.0331950207474</c:v>
                </c:pt>
                <c:pt idx="9">
                  <c:v>2021.0373443983408</c:v>
                </c:pt>
                <c:pt idx="10">
                  <c:v>2021.0414937759342</c:v>
                </c:pt>
                <c:pt idx="11">
                  <c:v>2021.0456431535276</c:v>
                </c:pt>
                <c:pt idx="12">
                  <c:v>2021.0497925311211</c:v>
                </c:pt>
                <c:pt idx="13">
                  <c:v>2021.0539419087145</c:v>
                </c:pt>
                <c:pt idx="14">
                  <c:v>2021.0580912863079</c:v>
                </c:pt>
                <c:pt idx="15">
                  <c:v>2021.0622406639013</c:v>
                </c:pt>
                <c:pt idx="16">
                  <c:v>2021.0663900414947</c:v>
                </c:pt>
                <c:pt idx="17">
                  <c:v>2021.0705394190882</c:v>
                </c:pt>
                <c:pt idx="18">
                  <c:v>2021.0746887966816</c:v>
                </c:pt>
                <c:pt idx="19">
                  <c:v>2021.078838174275</c:v>
                </c:pt>
                <c:pt idx="20">
                  <c:v>2021.0829875518684</c:v>
                </c:pt>
                <c:pt idx="21">
                  <c:v>2021.0871369294618</c:v>
                </c:pt>
                <c:pt idx="22">
                  <c:v>2021.0912863070553</c:v>
                </c:pt>
                <c:pt idx="23">
                  <c:v>2021.0954356846487</c:v>
                </c:pt>
                <c:pt idx="24">
                  <c:v>2021.0995850622421</c:v>
                </c:pt>
                <c:pt idx="25">
                  <c:v>2021.1037344398355</c:v>
                </c:pt>
                <c:pt idx="26">
                  <c:v>2021.107883817429</c:v>
                </c:pt>
                <c:pt idx="27">
                  <c:v>2021.1120331950224</c:v>
                </c:pt>
                <c:pt idx="28">
                  <c:v>2021.1161825726158</c:v>
                </c:pt>
                <c:pt idx="29">
                  <c:v>2021.1203319502092</c:v>
                </c:pt>
                <c:pt idx="30">
                  <c:v>2021.1244813278026</c:v>
                </c:pt>
                <c:pt idx="31">
                  <c:v>2021.1286307053961</c:v>
                </c:pt>
                <c:pt idx="32">
                  <c:v>2021.1327800829895</c:v>
                </c:pt>
                <c:pt idx="33">
                  <c:v>2021.1369294605829</c:v>
                </c:pt>
                <c:pt idx="34">
                  <c:v>2021.1410788381763</c:v>
                </c:pt>
                <c:pt idx="35">
                  <c:v>2021.1452282157697</c:v>
                </c:pt>
                <c:pt idx="36">
                  <c:v>2021.1493775933632</c:v>
                </c:pt>
                <c:pt idx="37">
                  <c:v>2021.1535269709566</c:v>
                </c:pt>
                <c:pt idx="38">
                  <c:v>2021.15767634855</c:v>
                </c:pt>
                <c:pt idx="39">
                  <c:v>2021.1618257261434</c:v>
                </c:pt>
                <c:pt idx="40">
                  <c:v>2021.1659751037369</c:v>
                </c:pt>
                <c:pt idx="41">
                  <c:v>2021.1701244813303</c:v>
                </c:pt>
                <c:pt idx="42">
                  <c:v>2021.1742738589237</c:v>
                </c:pt>
                <c:pt idx="43">
                  <c:v>2021.1784232365171</c:v>
                </c:pt>
                <c:pt idx="44">
                  <c:v>2021.1825726141105</c:v>
                </c:pt>
                <c:pt idx="45">
                  <c:v>2021.186721991704</c:v>
                </c:pt>
                <c:pt idx="46">
                  <c:v>2021.1908713692974</c:v>
                </c:pt>
                <c:pt idx="47">
                  <c:v>2021.1950207468908</c:v>
                </c:pt>
                <c:pt idx="48">
                  <c:v>2021.1991701244842</c:v>
                </c:pt>
                <c:pt idx="49">
                  <c:v>2021.2033195020776</c:v>
                </c:pt>
                <c:pt idx="50">
                  <c:v>2021.2074688796711</c:v>
                </c:pt>
                <c:pt idx="51">
                  <c:v>2021.2116182572645</c:v>
                </c:pt>
                <c:pt idx="52">
                  <c:v>2021.2157676348579</c:v>
                </c:pt>
                <c:pt idx="53">
                  <c:v>2021.2199170124513</c:v>
                </c:pt>
                <c:pt idx="54">
                  <c:v>2021.2240663900448</c:v>
                </c:pt>
                <c:pt idx="55">
                  <c:v>2021.2282157676382</c:v>
                </c:pt>
                <c:pt idx="56">
                  <c:v>2021.2323651452316</c:v>
                </c:pt>
                <c:pt idx="57">
                  <c:v>2021.236514522825</c:v>
                </c:pt>
                <c:pt idx="58">
                  <c:v>2021.2406639004184</c:v>
                </c:pt>
                <c:pt idx="59">
                  <c:v>2021.2448132780119</c:v>
                </c:pt>
                <c:pt idx="60">
                  <c:v>2021.2489626556053</c:v>
                </c:pt>
                <c:pt idx="61">
                  <c:v>2021.2531120331987</c:v>
                </c:pt>
                <c:pt idx="62">
                  <c:v>2021.2572614107921</c:v>
                </c:pt>
                <c:pt idx="63">
                  <c:v>2021.2614107883855</c:v>
                </c:pt>
                <c:pt idx="64">
                  <c:v>2021.265560165979</c:v>
                </c:pt>
                <c:pt idx="65">
                  <c:v>2021.2697095435724</c:v>
                </c:pt>
                <c:pt idx="66">
                  <c:v>2021.2738589211658</c:v>
                </c:pt>
                <c:pt idx="67">
                  <c:v>2021.2780082987592</c:v>
                </c:pt>
                <c:pt idx="68">
                  <c:v>2021.2821576763527</c:v>
                </c:pt>
                <c:pt idx="69">
                  <c:v>2021.2863070539461</c:v>
                </c:pt>
                <c:pt idx="70">
                  <c:v>2021.2904564315395</c:v>
                </c:pt>
                <c:pt idx="71">
                  <c:v>2021.2946058091329</c:v>
                </c:pt>
                <c:pt idx="72">
                  <c:v>2021.2987551867263</c:v>
                </c:pt>
                <c:pt idx="73">
                  <c:v>2021.3029045643198</c:v>
                </c:pt>
                <c:pt idx="74">
                  <c:v>2021.3070539419132</c:v>
                </c:pt>
                <c:pt idx="75">
                  <c:v>2021.3112033195066</c:v>
                </c:pt>
                <c:pt idx="76">
                  <c:v>2021.3153526971</c:v>
                </c:pt>
                <c:pt idx="77">
                  <c:v>2021.3195020746934</c:v>
                </c:pt>
                <c:pt idx="78">
                  <c:v>2021.3236514522869</c:v>
                </c:pt>
                <c:pt idx="79">
                  <c:v>2021.3278008298803</c:v>
                </c:pt>
                <c:pt idx="80">
                  <c:v>2021.3319502074737</c:v>
                </c:pt>
                <c:pt idx="81">
                  <c:v>2021.3360995850671</c:v>
                </c:pt>
                <c:pt idx="82">
                  <c:v>2021.3402489626606</c:v>
                </c:pt>
                <c:pt idx="83">
                  <c:v>2021.344398340254</c:v>
                </c:pt>
                <c:pt idx="84">
                  <c:v>2021.3485477178474</c:v>
                </c:pt>
                <c:pt idx="85">
                  <c:v>2021.3526970954408</c:v>
                </c:pt>
                <c:pt idx="86">
                  <c:v>2021.3568464730342</c:v>
                </c:pt>
                <c:pt idx="87">
                  <c:v>2021.3609958506277</c:v>
                </c:pt>
                <c:pt idx="88">
                  <c:v>2021.3651452282211</c:v>
                </c:pt>
                <c:pt idx="89">
                  <c:v>2021.3692946058145</c:v>
                </c:pt>
                <c:pt idx="90">
                  <c:v>2021.3734439834079</c:v>
                </c:pt>
                <c:pt idx="91">
                  <c:v>2021.3775933610013</c:v>
                </c:pt>
                <c:pt idx="92">
                  <c:v>2021.3817427385948</c:v>
                </c:pt>
                <c:pt idx="93">
                  <c:v>2021.3858921161882</c:v>
                </c:pt>
                <c:pt idx="94">
                  <c:v>2021.3900414937816</c:v>
                </c:pt>
                <c:pt idx="95">
                  <c:v>2021.394190871375</c:v>
                </c:pt>
                <c:pt idx="96">
                  <c:v>2021.3983402489685</c:v>
                </c:pt>
                <c:pt idx="97">
                  <c:v>2021.4024896265619</c:v>
                </c:pt>
                <c:pt idx="98">
                  <c:v>2021.4066390041553</c:v>
                </c:pt>
                <c:pt idx="99">
                  <c:v>2021.4107883817487</c:v>
                </c:pt>
                <c:pt idx="100">
                  <c:v>2021.4149377593421</c:v>
                </c:pt>
                <c:pt idx="101">
                  <c:v>2021.4190871369356</c:v>
                </c:pt>
              </c:numCache>
            </c:numRef>
          </c:xVal>
          <c:yVal>
            <c:numRef>
              <c:f>σ曲線とべき乗曲線!$E$12:$E$113</c:f>
              <c:numCache>
                <c:formatCode>#,##0_);[Red]\(#,##0\)</c:formatCode>
                <c:ptCount val="102"/>
                <c:pt idx="0">
                  <c:v>7928</c:v>
                </c:pt>
                <c:pt idx="1">
                  <c:v>7812</c:v>
                </c:pt>
                <c:pt idx="2">
                  <c:v>7818</c:v>
                </c:pt>
                <c:pt idx="3">
                  <c:v>7818</c:v>
                </c:pt>
                <c:pt idx="4">
                  <c:v>7939</c:v>
                </c:pt>
                <c:pt idx="5">
                  <c:v>7892</c:v>
                </c:pt>
                <c:pt idx="6">
                  <c:v>7846</c:v>
                </c:pt>
                <c:pt idx="7">
                  <c:v>7863</c:v>
                </c:pt>
                <c:pt idx="8">
                  <c:v>7733</c:v>
                </c:pt>
                <c:pt idx="9">
                  <c:v>7636</c:v>
                </c:pt>
                <c:pt idx="10">
                  <c:v>7708</c:v>
                </c:pt>
                <c:pt idx="11">
                  <c:v>7686</c:v>
                </c:pt>
                <c:pt idx="12">
                  <c:v>7744</c:v>
                </c:pt>
                <c:pt idx="13">
                  <c:v>7660</c:v>
                </c:pt>
                <c:pt idx="14">
                  <c:v>7677</c:v>
                </c:pt>
                <c:pt idx="15">
                  <c:v>7500</c:v>
                </c:pt>
                <c:pt idx="16">
                  <c:v>7528</c:v>
                </c:pt>
                <c:pt idx="17">
                  <c:v>7397</c:v>
                </c:pt>
                <c:pt idx="18">
                  <c:v>7300</c:v>
                </c:pt>
                <c:pt idx="19">
                  <c:v>7294</c:v>
                </c:pt>
                <c:pt idx="20">
                  <c:v>7455</c:v>
                </c:pt>
                <c:pt idx="21">
                  <c:v>7782</c:v>
                </c:pt>
                <c:pt idx="22">
                  <c:v>7759</c:v>
                </c:pt>
                <c:pt idx="23">
                  <c:v>7922</c:v>
                </c:pt>
                <c:pt idx="24">
                  <c:v>8037</c:v>
                </c:pt>
                <c:pt idx="25">
                  <c:v>7994</c:v>
                </c:pt>
                <c:pt idx="26">
                  <c:v>8130</c:v>
                </c:pt>
                <c:pt idx="27">
                  <c:v>8413</c:v>
                </c:pt>
                <c:pt idx="28">
                  <c:v>8456</c:v>
                </c:pt>
                <c:pt idx="29">
                  <c:v>8303</c:v>
                </c:pt>
                <c:pt idx="30">
                  <c:v>8247</c:v>
                </c:pt>
                <c:pt idx="31">
                  <c:v>8093</c:v>
                </c:pt>
                <c:pt idx="32">
                  <c:v>8065</c:v>
                </c:pt>
                <c:pt idx="33">
                  <c:v>8060</c:v>
                </c:pt>
                <c:pt idx="34">
                  <c:v>7891</c:v>
                </c:pt>
                <c:pt idx="35">
                  <c:v>8018</c:v>
                </c:pt>
                <c:pt idx="36">
                  <c:v>7873</c:v>
                </c:pt>
                <c:pt idx="37">
                  <c:v>7925</c:v>
                </c:pt>
                <c:pt idx="38">
                  <c:v>7923</c:v>
                </c:pt>
                <c:pt idx="39">
                  <c:v>7971</c:v>
                </c:pt>
                <c:pt idx="40">
                  <c:v>7922</c:v>
                </c:pt>
                <c:pt idx="41">
                  <c:v>7969</c:v>
                </c:pt>
                <c:pt idx="42">
                  <c:v>7961</c:v>
                </c:pt>
                <c:pt idx="43">
                  <c:v>8189</c:v>
                </c:pt>
                <c:pt idx="44">
                  <c:v>8128</c:v>
                </c:pt>
                <c:pt idx="45">
                  <c:v>8091</c:v>
                </c:pt>
                <c:pt idx="46">
                  <c:v>8145</c:v>
                </c:pt>
                <c:pt idx="47">
                  <c:v>8340</c:v>
                </c:pt>
                <c:pt idx="48">
                  <c:v>8269</c:v>
                </c:pt>
                <c:pt idx="49">
                  <c:v>8308</c:v>
                </c:pt>
                <c:pt idx="50">
                  <c:v>8650</c:v>
                </c:pt>
                <c:pt idx="51">
                  <c:v>8644</c:v>
                </c:pt>
                <c:pt idx="52">
                  <c:v>8362</c:v>
                </c:pt>
                <c:pt idx="53">
                  <c:v>8304</c:v>
                </c:pt>
                <c:pt idx="54">
                  <c:v>8120</c:v>
                </c:pt>
                <c:pt idx="55">
                  <c:v>8157</c:v>
                </c:pt>
                <c:pt idx="56">
                  <c:v>8359</c:v>
                </c:pt>
                <c:pt idx="57">
                  <c:v>8465</c:v>
                </c:pt>
                <c:pt idx="58">
                  <c:v>8362</c:v>
                </c:pt>
                <c:pt idx="59">
                  <c:v>8616</c:v>
                </c:pt>
                <c:pt idx="60">
                  <c:v>8423</c:v>
                </c:pt>
                <c:pt idx="61">
                  <c:v>8462</c:v>
                </c:pt>
                <c:pt idx="62">
                  <c:v>8461</c:v>
                </c:pt>
                <c:pt idx="63">
                  <c:v>8366</c:v>
                </c:pt>
                <c:pt idx="64">
                  <c:v>8487</c:v>
                </c:pt>
                <c:pt idx="65">
                  <c:v>8418</c:v>
                </c:pt>
                <c:pt idx="66">
                  <c:v>8418</c:v>
                </c:pt>
                <c:pt idx="67">
                  <c:v>8435</c:v>
                </c:pt>
                <c:pt idx="68">
                  <c:v>8507</c:v>
                </c:pt>
                <c:pt idx="69">
                  <c:v>8485</c:v>
                </c:pt>
                <c:pt idx="70">
                  <c:v>8564</c:v>
                </c:pt>
                <c:pt idx="71">
                  <c:v>8530</c:v>
                </c:pt>
                <c:pt idx="72">
                  <c:v>8522</c:v>
                </c:pt>
                <c:pt idx="73">
                  <c:v>8418</c:v>
                </c:pt>
                <c:pt idx="74">
                  <c:v>8212</c:v>
                </c:pt>
                <c:pt idx="75">
                  <c:v>8368</c:v>
                </c:pt>
                <c:pt idx="76">
                  <c:v>8277</c:v>
                </c:pt>
                <c:pt idx="77">
                  <c:v>8265</c:v>
                </c:pt>
                <c:pt idx="78">
                  <c:v>8172</c:v>
                </c:pt>
                <c:pt idx="79">
                  <c:v>8299</c:v>
                </c:pt>
                <c:pt idx="80">
                  <c:v>8127</c:v>
                </c:pt>
                <c:pt idx="81">
                  <c:v>8363</c:v>
                </c:pt>
                <c:pt idx="82">
                  <c:v>8364</c:v>
                </c:pt>
                <c:pt idx="83">
                  <c:v>8506</c:v>
                </c:pt>
                <c:pt idx="84">
                  <c:v>8341</c:v>
                </c:pt>
                <c:pt idx="85">
                  <c:v>8523</c:v>
                </c:pt>
                <c:pt idx="86">
                  <c:v>8392</c:v>
                </c:pt>
                <c:pt idx="87">
                  <c:v>8478</c:v>
                </c:pt>
                <c:pt idx="88">
                  <c:v>8819</c:v>
                </c:pt>
                <c:pt idx="89">
                  <c:v>8648</c:v>
                </c:pt>
                <c:pt idx="90">
                  <c:v>8699</c:v>
                </c:pt>
                <c:pt idx="91">
                  <c:v>8665</c:v>
                </c:pt>
                <c:pt idx="92">
                  <c:v>8743</c:v>
                </c:pt>
                <c:pt idx="93">
                  <c:v>8835</c:v>
                </c:pt>
                <c:pt idx="94">
                  <c:v>8877</c:v>
                </c:pt>
                <c:pt idx="95">
                  <c:v>8980</c:v>
                </c:pt>
                <c:pt idx="96">
                  <c:v>8906</c:v>
                </c:pt>
                <c:pt idx="97">
                  <c:v>9135</c:v>
                </c:pt>
                <c:pt idx="98">
                  <c:v>9115</c:v>
                </c:pt>
                <c:pt idx="99">
                  <c:v>9423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29-4B39-A6D8-50F5670FB622}"/>
            </c:ext>
          </c:extLst>
        </c:ser>
        <c:ser>
          <c:idx val="2"/>
          <c:order val="1"/>
          <c:tx>
            <c:strRef>
              <c:f>σ曲線とべき乗曲線!$D$16</c:f>
              <c:strCache>
                <c:ptCount val="1"/>
                <c:pt idx="0">
                  <c:v>2021/1/8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σ曲線とべき乗曲線!$B$16:$B$31</c:f>
              <c:numCache>
                <c:formatCode>0.000_ </c:formatCode>
                <c:ptCount val="16"/>
                <c:pt idx="0">
                  <c:v>2021.0165975103737</c:v>
                </c:pt>
                <c:pt idx="1">
                  <c:v>2021.0207468879671</c:v>
                </c:pt>
                <c:pt idx="2">
                  <c:v>2021.0248962655605</c:v>
                </c:pt>
                <c:pt idx="3">
                  <c:v>2021.0290456431539</c:v>
                </c:pt>
                <c:pt idx="4">
                  <c:v>2021.0331950207474</c:v>
                </c:pt>
                <c:pt idx="5">
                  <c:v>2021.0373443983408</c:v>
                </c:pt>
                <c:pt idx="6">
                  <c:v>2021.0414937759342</c:v>
                </c:pt>
                <c:pt idx="7">
                  <c:v>2021.0456431535276</c:v>
                </c:pt>
                <c:pt idx="8">
                  <c:v>2021.0497925311211</c:v>
                </c:pt>
                <c:pt idx="9">
                  <c:v>2021.0539419087145</c:v>
                </c:pt>
                <c:pt idx="10">
                  <c:v>2021.0580912863079</c:v>
                </c:pt>
                <c:pt idx="11">
                  <c:v>2021.0622406639013</c:v>
                </c:pt>
                <c:pt idx="12">
                  <c:v>2021.0663900414947</c:v>
                </c:pt>
                <c:pt idx="13">
                  <c:v>2021.0705394190882</c:v>
                </c:pt>
                <c:pt idx="14">
                  <c:v>2021.0746887966816</c:v>
                </c:pt>
                <c:pt idx="15">
                  <c:v>2021.078838174275</c:v>
                </c:pt>
              </c:numCache>
            </c:numRef>
          </c:xVal>
          <c:yVal>
            <c:numRef>
              <c:f>σ曲線とべき乗曲線!$I$16:$I$31</c:f>
              <c:numCache>
                <c:formatCode>#,##0.00_);[Red]\(#,##0.00\)</c:formatCode>
                <c:ptCount val="16"/>
                <c:pt idx="0">
                  <c:v>7939</c:v>
                </c:pt>
                <c:pt idx="1">
                  <c:v>7753.1663618300636</c:v>
                </c:pt>
                <c:pt idx="2">
                  <c:v>7678.8837937860726</c:v>
                </c:pt>
                <c:pt idx="3">
                  <c:v>7622.9246116103695</c:v>
                </c:pt>
                <c:pt idx="4">
                  <c:v>7576.4391696538132</c:v>
                </c:pt>
                <c:pt idx="5">
                  <c:v>7536.0011606113067</c:v>
                </c:pt>
                <c:pt idx="6">
                  <c:v>7499.854114223227</c:v>
                </c:pt>
                <c:pt idx="7">
                  <c:v>7466.9550429999117</c:v>
                </c:pt>
                <c:pt idx="8">
                  <c:v>7436.6246642891983</c:v>
                </c:pt>
                <c:pt idx="9">
                  <c:v>7408.3913408927974</c:v>
                </c:pt>
                <c:pt idx="10">
                  <c:v>7381.9118173038132</c:v>
                </c:pt>
                <c:pt idx="11">
                  <c:v>7356.9270691280071</c:v>
                </c:pt>
                <c:pt idx="12">
                  <c:v>7333.2359421027832</c:v>
                </c:pt>
                <c:pt idx="13">
                  <c:v>7310.6785337755337</c:v>
                </c:pt>
                <c:pt idx="14">
                  <c:v>7289.1252484027873</c:v>
                </c:pt>
                <c:pt idx="15">
                  <c:v>7268.4693237221345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29-4B39-A6D8-50F5670FB622}"/>
            </c:ext>
          </c:extLst>
        </c:ser>
        <c:ser>
          <c:idx val="3"/>
          <c:order val="2"/>
          <c:tx>
            <c:strRef>
              <c:f>σ曲線とべき乗曲線!$M$31</c:f>
              <c:strCache>
                <c:ptCount val="1"/>
                <c:pt idx="0">
                  <c:v>2021/2/1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σ曲線とべき乗曲線!$B$31:$B$40</c:f>
              <c:numCache>
                <c:formatCode>0.000_ </c:formatCode>
                <c:ptCount val="10"/>
                <c:pt idx="0">
                  <c:v>2021.078838174275</c:v>
                </c:pt>
                <c:pt idx="1">
                  <c:v>2021.0829875518684</c:v>
                </c:pt>
                <c:pt idx="2">
                  <c:v>2021.0871369294618</c:v>
                </c:pt>
                <c:pt idx="3">
                  <c:v>2021.0912863070553</c:v>
                </c:pt>
                <c:pt idx="4">
                  <c:v>2021.0954356846487</c:v>
                </c:pt>
                <c:pt idx="5">
                  <c:v>2021.0995850622421</c:v>
                </c:pt>
                <c:pt idx="6">
                  <c:v>2021.1037344398355</c:v>
                </c:pt>
                <c:pt idx="7">
                  <c:v>2021.107883817429</c:v>
                </c:pt>
                <c:pt idx="8">
                  <c:v>2021.1120331950224</c:v>
                </c:pt>
                <c:pt idx="9">
                  <c:v>2021.1161825726158</c:v>
                </c:pt>
              </c:numCache>
            </c:numRef>
          </c:xVal>
          <c:yVal>
            <c:numRef>
              <c:f>σ曲線とべき乗曲線!$O$31:$O$40</c:f>
              <c:numCache>
                <c:formatCode>#,##0.00_);[Red]\(#,##0.00\)</c:formatCode>
                <c:ptCount val="10"/>
                <c:pt idx="0">
                  <c:v>7294</c:v>
                </c:pt>
                <c:pt idx="1">
                  <c:v>7667.3119597836449</c:v>
                </c:pt>
                <c:pt idx="2">
                  <c:v>7828.9240367904604</c:v>
                </c:pt>
                <c:pt idx="3">
                  <c:v>7955.8206057601719</c:v>
                </c:pt>
                <c:pt idx="4">
                  <c:v>8064.7933838738154</c:v>
                </c:pt>
                <c:pt idx="5">
                  <c:v>8162.3413998228152</c:v>
                </c:pt>
                <c:pt idx="6">
                  <c:v>8251.7952573779567</c:v>
                </c:pt>
                <c:pt idx="7">
                  <c:v>8335.1320375522937</c:v>
                </c:pt>
                <c:pt idx="8">
                  <c:v>8413.6389849284315</c:v>
                </c:pt>
                <c:pt idx="9">
                  <c:v>8488.2095804303299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29-4B39-A6D8-50F5670FB622}"/>
            </c:ext>
          </c:extLst>
        </c:ser>
        <c:ser>
          <c:idx val="7"/>
          <c:order val="3"/>
          <c:tx>
            <c:strRef>
              <c:f>σ曲線とべき乗曲線!$M$48</c:f>
              <c:strCache>
                <c:ptCount val="1"/>
                <c:pt idx="0">
                  <c:v>2021/2/26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σ曲線とべき乗曲線!$B$48:$B$62</c:f>
              <c:numCache>
                <c:formatCode>0.000_ </c:formatCode>
                <c:ptCount val="15"/>
                <c:pt idx="0">
                  <c:v>2021.1493775933632</c:v>
                </c:pt>
                <c:pt idx="1">
                  <c:v>2021.1535269709566</c:v>
                </c:pt>
                <c:pt idx="2">
                  <c:v>2021.15767634855</c:v>
                </c:pt>
                <c:pt idx="3">
                  <c:v>2021.1618257261434</c:v>
                </c:pt>
                <c:pt idx="4">
                  <c:v>2021.1659751037369</c:v>
                </c:pt>
                <c:pt idx="5">
                  <c:v>2021.1701244813303</c:v>
                </c:pt>
                <c:pt idx="6">
                  <c:v>2021.1742738589237</c:v>
                </c:pt>
                <c:pt idx="7">
                  <c:v>2021.1784232365171</c:v>
                </c:pt>
                <c:pt idx="8">
                  <c:v>2021.1825726141105</c:v>
                </c:pt>
                <c:pt idx="9">
                  <c:v>2021.186721991704</c:v>
                </c:pt>
                <c:pt idx="10">
                  <c:v>2021.1908713692974</c:v>
                </c:pt>
                <c:pt idx="11">
                  <c:v>2021.1950207468908</c:v>
                </c:pt>
                <c:pt idx="12">
                  <c:v>2021.1991701244842</c:v>
                </c:pt>
                <c:pt idx="13">
                  <c:v>2021.2033195020776</c:v>
                </c:pt>
                <c:pt idx="14">
                  <c:v>2021.2074688796711</c:v>
                </c:pt>
              </c:numCache>
            </c:numRef>
          </c:xVal>
          <c:yVal>
            <c:numRef>
              <c:f>σ曲線とべき乗曲線!$O$48:$O$62</c:f>
              <c:numCache>
                <c:formatCode>#,##0.00_);[Red]\(#,##0.00\)</c:formatCode>
                <c:ptCount val="15"/>
                <c:pt idx="0">
                  <c:v>7873</c:v>
                </c:pt>
                <c:pt idx="1">
                  <c:v>8002.4935287045591</c:v>
                </c:pt>
                <c:pt idx="2">
                  <c:v>8058.2354133248764</c:v>
                </c:pt>
                <c:pt idx="3">
                  <c:v>8101.8626912459795</c:v>
                </c:pt>
                <c:pt idx="4">
                  <c:v>8139.226770816701</c:v>
                </c:pt>
                <c:pt idx="5">
                  <c:v>8172.593266949978</c:v>
                </c:pt>
                <c:pt idx="6">
                  <c:v>8203.1236945130295</c:v>
                </c:pt>
                <c:pt idx="7">
                  <c:v>8231.5077958385828</c:v>
                </c:pt>
                <c:pt idx="8">
                  <c:v>8258.1948145823335</c:v>
                </c:pt>
                <c:pt idx="9">
                  <c:v>8283.4966849926313</c:v>
                </c:pt>
                <c:pt idx="10">
                  <c:v>8307.6404437813399</c:v>
                </c:pt>
                <c:pt idx="11">
                  <c:v>8330.7974246609756</c:v>
                </c:pt>
                <c:pt idx="12">
                  <c:v>8353.1006899305703</c:v>
                </c:pt>
                <c:pt idx="13">
                  <c:v>8374.6560198401894</c:v>
                </c:pt>
                <c:pt idx="14">
                  <c:v>8395.5491505351329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29-4B39-A6D8-50F5670FB622}"/>
            </c:ext>
          </c:extLst>
        </c:ser>
        <c:ser>
          <c:idx val="1"/>
          <c:order val="4"/>
          <c:tx>
            <c:strRef>
              <c:f>σ曲線とべき乗曲線!$D$62</c:f>
              <c:strCache>
                <c:ptCount val="1"/>
                <c:pt idx="0">
                  <c:v>2021/3/18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σ曲線とべき乗曲線!$B$62:$B$66</c:f>
              <c:numCache>
                <c:formatCode>0.000_ </c:formatCode>
                <c:ptCount val="5"/>
                <c:pt idx="0">
                  <c:v>2021.2074688796711</c:v>
                </c:pt>
                <c:pt idx="1">
                  <c:v>2021.2116182572645</c:v>
                </c:pt>
                <c:pt idx="2">
                  <c:v>2021.2157676348579</c:v>
                </c:pt>
                <c:pt idx="3">
                  <c:v>2021.2199170124513</c:v>
                </c:pt>
                <c:pt idx="4">
                  <c:v>2021.2240663900448</c:v>
                </c:pt>
              </c:numCache>
            </c:numRef>
          </c:xVal>
          <c:yVal>
            <c:numRef>
              <c:f>σ曲線とべき乗曲線!$I$62:$I$66</c:f>
              <c:numCache>
                <c:formatCode>#,##0.00_);[Red]\(#,##0.00\)</c:formatCode>
                <c:ptCount val="5"/>
                <c:pt idx="0">
                  <c:v>8650</c:v>
                </c:pt>
                <c:pt idx="1">
                  <c:v>8380.2129087539088</c:v>
                </c:pt>
                <c:pt idx="2">
                  <c:v>8272.4646445208764</c:v>
                </c:pt>
                <c:pt idx="3">
                  <c:v>8191.3252265739102</c:v>
                </c:pt>
                <c:pt idx="4">
                  <c:v>8123.9405099989945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B29-4B39-A6D8-50F5670FB622}"/>
            </c:ext>
          </c:extLst>
        </c:ser>
        <c:ser>
          <c:idx val="8"/>
          <c:order val="5"/>
          <c:tx>
            <c:strRef>
              <c:f>σ曲線とべき乗曲線!$D$40</c:f>
              <c:strCache>
                <c:ptCount val="1"/>
                <c:pt idx="0">
                  <c:v>2021/2/15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σ曲線とべき乗曲線!$B$40:$B$48</c:f>
              <c:numCache>
                <c:formatCode>0.000_ </c:formatCode>
                <c:ptCount val="9"/>
                <c:pt idx="0">
                  <c:v>2021.1161825726158</c:v>
                </c:pt>
                <c:pt idx="1">
                  <c:v>2021.1203319502092</c:v>
                </c:pt>
                <c:pt idx="2">
                  <c:v>2021.1244813278026</c:v>
                </c:pt>
                <c:pt idx="3">
                  <c:v>2021.1286307053961</c:v>
                </c:pt>
                <c:pt idx="4">
                  <c:v>2021.1327800829895</c:v>
                </c:pt>
                <c:pt idx="5">
                  <c:v>2021.1369294605829</c:v>
                </c:pt>
                <c:pt idx="6">
                  <c:v>2021.1410788381763</c:v>
                </c:pt>
                <c:pt idx="7">
                  <c:v>2021.1452282157697</c:v>
                </c:pt>
                <c:pt idx="8">
                  <c:v>2021.1493775933632</c:v>
                </c:pt>
              </c:numCache>
            </c:numRef>
          </c:xVal>
          <c:yVal>
            <c:numRef>
              <c:f>σ曲線とべき乗曲線!$I$40:$I$48</c:f>
              <c:numCache>
                <c:formatCode>#,##0.00_);[Red]\(#,##0.00\)</c:formatCode>
                <c:ptCount val="9"/>
                <c:pt idx="0">
                  <c:v>8456</c:v>
                </c:pt>
                <c:pt idx="1">
                  <c:v>8231.6810164782401</c:v>
                </c:pt>
                <c:pt idx="2">
                  <c:v>8142.0145708597129</c:v>
                </c:pt>
                <c:pt idx="3">
                  <c:v>8074.4638175608698</c:v>
                </c:pt>
                <c:pt idx="4">
                  <c:v>8018.3466604929936</c:v>
                </c:pt>
                <c:pt idx="5">
                  <c:v>7969.5274470289469</c:v>
                </c:pt>
                <c:pt idx="6">
                  <c:v>7925.8861263590479</c:v>
                </c:pt>
                <c:pt idx="7">
                  <c:v>7886.1638526850929</c:v>
                </c:pt>
                <c:pt idx="8">
                  <c:v>7849.5407804296437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29-4B39-A6D8-50F5670FB622}"/>
            </c:ext>
          </c:extLst>
        </c:ser>
        <c:ser>
          <c:idx val="9"/>
          <c:order val="6"/>
          <c:tx>
            <c:strRef>
              <c:f>σ曲線とべき乗曲線!$M$48</c:f>
              <c:strCache>
                <c:ptCount val="1"/>
                <c:pt idx="0">
                  <c:v>2021/2/26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σ曲線とべき乗曲線!$B$48:$B$62</c:f>
              <c:numCache>
                <c:formatCode>0.000_ </c:formatCode>
                <c:ptCount val="15"/>
                <c:pt idx="0">
                  <c:v>2021.1493775933632</c:v>
                </c:pt>
                <c:pt idx="1">
                  <c:v>2021.1535269709566</c:v>
                </c:pt>
                <c:pt idx="2">
                  <c:v>2021.15767634855</c:v>
                </c:pt>
                <c:pt idx="3">
                  <c:v>2021.1618257261434</c:v>
                </c:pt>
                <c:pt idx="4">
                  <c:v>2021.1659751037369</c:v>
                </c:pt>
                <c:pt idx="5">
                  <c:v>2021.1701244813303</c:v>
                </c:pt>
                <c:pt idx="6">
                  <c:v>2021.1742738589237</c:v>
                </c:pt>
                <c:pt idx="7">
                  <c:v>2021.1784232365171</c:v>
                </c:pt>
                <c:pt idx="8">
                  <c:v>2021.1825726141105</c:v>
                </c:pt>
                <c:pt idx="9">
                  <c:v>2021.186721991704</c:v>
                </c:pt>
                <c:pt idx="10">
                  <c:v>2021.1908713692974</c:v>
                </c:pt>
                <c:pt idx="11">
                  <c:v>2021.1950207468908</c:v>
                </c:pt>
                <c:pt idx="12">
                  <c:v>2021.1991701244842</c:v>
                </c:pt>
                <c:pt idx="13">
                  <c:v>2021.2033195020776</c:v>
                </c:pt>
                <c:pt idx="14">
                  <c:v>2021.2074688796711</c:v>
                </c:pt>
              </c:numCache>
            </c:numRef>
          </c:xVal>
          <c:yVal>
            <c:numRef>
              <c:f>σ曲線とべき乗曲線!$Q$45:$Q$54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B29-4B39-A6D8-50F5670FB622}"/>
            </c:ext>
          </c:extLst>
        </c:ser>
        <c:ser>
          <c:idx val="10"/>
          <c:order val="7"/>
          <c:tx>
            <c:strRef>
              <c:f>σ曲線とべき乗曲線!$T$31</c:f>
              <c:strCache>
                <c:ptCount val="1"/>
                <c:pt idx="0">
                  <c:v>2021/2/1</c:v>
                </c:pt>
              </c:strCache>
            </c:strRef>
          </c:tx>
          <c:spPr>
            <a:ln w="6350" cap="rnd">
              <a:solidFill>
                <a:schemeClr val="accent6"/>
              </a:solidFill>
              <a:prstDash val="dash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σ曲線とべき乗曲線!$S$31:$S$45</c:f>
              <c:numCache>
                <c:formatCode>0.000_ </c:formatCode>
                <c:ptCount val="15"/>
                <c:pt idx="0">
                  <c:v>2021.078838174275</c:v>
                </c:pt>
                <c:pt idx="1">
                  <c:v>2021.0829875518684</c:v>
                </c:pt>
                <c:pt idx="2">
                  <c:v>2021.0871369294618</c:v>
                </c:pt>
                <c:pt idx="3">
                  <c:v>2021.0912863070553</c:v>
                </c:pt>
                <c:pt idx="4">
                  <c:v>2021.0954356846487</c:v>
                </c:pt>
                <c:pt idx="5">
                  <c:v>2021.0995850622421</c:v>
                </c:pt>
                <c:pt idx="6">
                  <c:v>2021.1037344398355</c:v>
                </c:pt>
                <c:pt idx="7">
                  <c:v>2021.107883817429</c:v>
                </c:pt>
                <c:pt idx="8">
                  <c:v>2021.1120331950224</c:v>
                </c:pt>
                <c:pt idx="9">
                  <c:v>2021.1161825726158</c:v>
                </c:pt>
                <c:pt idx="10">
                  <c:v>2021.1203319502092</c:v>
                </c:pt>
                <c:pt idx="11">
                  <c:v>2021.1244813278026</c:v>
                </c:pt>
                <c:pt idx="12">
                  <c:v>2021.1286307053961</c:v>
                </c:pt>
                <c:pt idx="13">
                  <c:v>2021.1327800829895</c:v>
                </c:pt>
                <c:pt idx="14">
                  <c:v>2021.1369294605829</c:v>
                </c:pt>
              </c:numCache>
            </c:numRef>
          </c:xVal>
          <c:yVal>
            <c:numRef>
              <c:f>σ曲線とべき乗曲線!$X$31:$X$45</c:f>
              <c:numCache>
                <c:formatCode>#,##0.00_);[Red]\(#,##0.00\)</c:formatCode>
                <c:ptCount val="15"/>
                <c:pt idx="0">
                  <c:v>7311.8937608101605</c:v>
                </c:pt>
                <c:pt idx="1">
                  <c:v>7396.2314107678258</c:v>
                </c:pt>
                <c:pt idx="2">
                  <c:v>7487.4744795077831</c:v>
                </c:pt>
                <c:pt idx="3">
                  <c:v>7587.1809362701115</c:v>
                </c:pt>
                <c:pt idx="4">
                  <c:v>7697.5540747028062</c:v>
                </c:pt>
                <c:pt idx="5">
                  <c:v>7821.8767138140056</c:v>
                </c:pt>
                <c:pt idx="6">
                  <c:v>7965.4013718459573</c:v>
                </c:pt>
                <c:pt idx="7">
                  <c:v>8137.4506755434541</c:v>
                </c:pt>
                <c:pt idx="8">
                  <c:v>8357.583513453601</c:v>
                </c:pt>
                <c:pt idx="9">
                  <c:v>8682.8680781640742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29-4B39-A6D8-50F5670FB622}"/>
            </c:ext>
          </c:extLst>
        </c:ser>
        <c:ser>
          <c:idx val="11"/>
          <c:order val="8"/>
          <c:tx>
            <c:strRef>
              <c:f>σ曲線とべき乗曲線!$D$72</c:f>
              <c:strCache>
                <c:ptCount val="1"/>
                <c:pt idx="0">
                  <c:v>2021/4/1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σ曲線とべき乗曲線!$B$72:$B$86</c:f>
              <c:numCache>
                <c:formatCode>0.000_ </c:formatCode>
                <c:ptCount val="15"/>
                <c:pt idx="0">
                  <c:v>2021.2489626556053</c:v>
                </c:pt>
                <c:pt idx="1">
                  <c:v>2021.2531120331987</c:v>
                </c:pt>
                <c:pt idx="2">
                  <c:v>2021.2572614107921</c:v>
                </c:pt>
                <c:pt idx="3">
                  <c:v>2021.2614107883855</c:v>
                </c:pt>
                <c:pt idx="4">
                  <c:v>2021.265560165979</c:v>
                </c:pt>
                <c:pt idx="5">
                  <c:v>2021.2697095435724</c:v>
                </c:pt>
                <c:pt idx="6">
                  <c:v>2021.2738589211658</c:v>
                </c:pt>
                <c:pt idx="7">
                  <c:v>2021.2780082987592</c:v>
                </c:pt>
                <c:pt idx="8">
                  <c:v>2021.2821576763527</c:v>
                </c:pt>
                <c:pt idx="9">
                  <c:v>2021.2863070539461</c:v>
                </c:pt>
                <c:pt idx="10">
                  <c:v>2021.2904564315395</c:v>
                </c:pt>
                <c:pt idx="11">
                  <c:v>2021.2946058091329</c:v>
                </c:pt>
                <c:pt idx="12">
                  <c:v>2021.2987551867263</c:v>
                </c:pt>
                <c:pt idx="13">
                  <c:v>2021.3029045643198</c:v>
                </c:pt>
                <c:pt idx="14">
                  <c:v>2021.3070539419132</c:v>
                </c:pt>
              </c:numCache>
            </c:numRef>
          </c:xVal>
          <c:yVal>
            <c:numRef>
              <c:f>σ曲線とべき乗曲線!$Q$72:$Q$85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B29-4B39-A6D8-50F5670FB622}"/>
            </c:ext>
          </c:extLst>
        </c:ser>
        <c:ser>
          <c:idx val="4"/>
          <c:order val="9"/>
          <c:tx>
            <c:strRef>
              <c:f>σ曲線とべき乗曲線!$M$66</c:f>
              <c:strCache>
                <c:ptCount val="1"/>
                <c:pt idx="0">
                  <c:v>2021/3/24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σ曲線とべき乗曲線!$B$66:$B$71</c:f>
              <c:numCache>
                <c:formatCode>0.000_ </c:formatCode>
                <c:ptCount val="6"/>
                <c:pt idx="0">
                  <c:v>2021.2240663900448</c:v>
                </c:pt>
                <c:pt idx="1">
                  <c:v>2021.2282157676382</c:v>
                </c:pt>
                <c:pt idx="2">
                  <c:v>2021.2323651452316</c:v>
                </c:pt>
                <c:pt idx="3">
                  <c:v>2021.236514522825</c:v>
                </c:pt>
                <c:pt idx="4">
                  <c:v>2021.2406639004184</c:v>
                </c:pt>
                <c:pt idx="5">
                  <c:v>2021.2448132780119</c:v>
                </c:pt>
              </c:numCache>
            </c:numRef>
          </c:xVal>
          <c:yVal>
            <c:numRef>
              <c:f>σ曲線とべき乗曲線!$O$66:$O$71</c:f>
              <c:numCache>
                <c:formatCode>#,##0.00_);[Red]\(#,##0.00\)</c:formatCode>
                <c:ptCount val="6"/>
                <c:pt idx="0">
                  <c:v>8120</c:v>
                </c:pt>
                <c:pt idx="1">
                  <c:v>8346.5155650708475</c:v>
                </c:pt>
                <c:pt idx="2">
                  <c:v>8443.7351419157203</c:v>
                </c:pt>
                <c:pt idx="3">
                  <c:v>8519.7239164141956</c:v>
                </c:pt>
                <c:pt idx="4">
                  <c:v>8584.7395335416277</c:v>
                </c:pt>
                <c:pt idx="5">
                  <c:v>8642.7533183944652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29-4B39-A6D8-50F5670FB622}"/>
            </c:ext>
          </c:extLst>
        </c:ser>
        <c:ser>
          <c:idx val="13"/>
          <c:order val="10"/>
          <c:tx>
            <c:strRef>
              <c:f>σ曲線とべき乗曲線!$D$71</c:f>
              <c:strCache>
                <c:ptCount val="1"/>
                <c:pt idx="0">
                  <c:v>2021/3/31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σ曲線とべき乗曲線!$B$71:$B$75</c:f>
              <c:numCache>
                <c:formatCode>0.000_ </c:formatCode>
                <c:ptCount val="5"/>
                <c:pt idx="0">
                  <c:v>2021.2448132780119</c:v>
                </c:pt>
                <c:pt idx="1">
                  <c:v>2021.2489626556053</c:v>
                </c:pt>
                <c:pt idx="2">
                  <c:v>2021.2531120331987</c:v>
                </c:pt>
                <c:pt idx="3">
                  <c:v>2021.2572614107921</c:v>
                </c:pt>
                <c:pt idx="4">
                  <c:v>2021.2614107883855</c:v>
                </c:pt>
              </c:numCache>
            </c:numRef>
          </c:xVal>
          <c:yVal>
            <c:numRef>
              <c:f>σ曲線とべき乗曲線!$I$71:$I$75</c:f>
              <c:numCache>
                <c:formatCode>#,##0.00_);[Red]\(#,##0.00\)</c:formatCode>
                <c:ptCount val="5"/>
                <c:pt idx="0">
                  <c:v>8616</c:v>
                </c:pt>
                <c:pt idx="1">
                  <c:v>8481.903889320447</c:v>
                </c:pt>
                <c:pt idx="2">
                  <c:v>8428.5227790456884</c:v>
                </c:pt>
                <c:pt idx="3">
                  <c:v>8388.4027502058252</c:v>
                </c:pt>
                <c:pt idx="4">
                  <c:v>8355.1401797511844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B29-4B39-A6D8-50F5670FB622}"/>
            </c:ext>
          </c:extLst>
        </c:ser>
        <c:ser>
          <c:idx val="5"/>
          <c:order val="11"/>
          <c:tx>
            <c:strRef>
              <c:f>σ曲線とべき乗曲線!$T$48</c:f>
              <c:strCache>
                <c:ptCount val="1"/>
                <c:pt idx="0">
                  <c:v>2021/2/26</c:v>
                </c:pt>
              </c:strCache>
            </c:strRef>
          </c:tx>
          <c:spPr>
            <a:ln w="6350" cap="rnd">
              <a:solidFill>
                <a:schemeClr val="accent6"/>
              </a:solidFill>
              <a:prstDash val="dash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σ曲線とべき乗曲線!$S$48:$S$67</c:f>
              <c:numCache>
                <c:formatCode>0.000_ </c:formatCode>
                <c:ptCount val="20"/>
                <c:pt idx="0">
                  <c:v>2021.1493775933632</c:v>
                </c:pt>
                <c:pt idx="1">
                  <c:v>2021.1535269709566</c:v>
                </c:pt>
                <c:pt idx="2">
                  <c:v>2021.15767634855</c:v>
                </c:pt>
                <c:pt idx="3">
                  <c:v>2021.1618257261434</c:v>
                </c:pt>
                <c:pt idx="4">
                  <c:v>2021.1659751037369</c:v>
                </c:pt>
                <c:pt idx="5">
                  <c:v>2021.1701244813303</c:v>
                </c:pt>
                <c:pt idx="6">
                  <c:v>2021.1742738589237</c:v>
                </c:pt>
                <c:pt idx="7">
                  <c:v>2021.1784232365171</c:v>
                </c:pt>
                <c:pt idx="8">
                  <c:v>2021.1825726141105</c:v>
                </c:pt>
                <c:pt idx="9">
                  <c:v>2021.186721991704</c:v>
                </c:pt>
                <c:pt idx="10">
                  <c:v>2021.1908713692974</c:v>
                </c:pt>
                <c:pt idx="11">
                  <c:v>2021.1950207468908</c:v>
                </c:pt>
                <c:pt idx="12">
                  <c:v>2021.1991701244842</c:v>
                </c:pt>
                <c:pt idx="13">
                  <c:v>2021.2033195020776</c:v>
                </c:pt>
                <c:pt idx="14">
                  <c:v>2021.2074688796711</c:v>
                </c:pt>
                <c:pt idx="15">
                  <c:v>2021.2116182572645</c:v>
                </c:pt>
                <c:pt idx="16">
                  <c:v>2021.2157676348579</c:v>
                </c:pt>
                <c:pt idx="17">
                  <c:v>2021.2199170124513</c:v>
                </c:pt>
                <c:pt idx="18">
                  <c:v>2021.2240663900448</c:v>
                </c:pt>
                <c:pt idx="19">
                  <c:v>2021.2282157676382</c:v>
                </c:pt>
              </c:numCache>
            </c:numRef>
          </c:xVal>
          <c:yVal>
            <c:numRef>
              <c:f>σ曲線とべき乗曲線!$X$48:$X$67</c:f>
              <c:numCache>
                <c:formatCode>#,##0.00_);[Red]\(#,##0.00\)</c:formatCode>
                <c:ptCount val="20"/>
                <c:pt idx="0">
                  <c:v>7842.4294462563321</c:v>
                </c:pt>
                <c:pt idx="1">
                  <c:v>7870.7133942096061</c:v>
                </c:pt>
                <c:pt idx="2">
                  <c:v>7900.3672567951353</c:v>
                </c:pt>
                <c:pt idx="3">
                  <c:v>7931.5642538667598</c:v>
                </c:pt>
                <c:pt idx="4">
                  <c:v>7964.5152138842823</c:v>
                </c:pt>
                <c:pt idx="5">
                  <c:v>7999.4807520373988</c:v>
                </c:pt>
                <c:pt idx="6">
                  <c:v>8036.7889434586295</c:v>
                </c:pt>
                <c:pt idx="7">
                  <c:v>8076.8618219924701</c:v>
                </c:pt>
                <c:pt idx="8">
                  <c:v>8120.2566939561566</c:v>
                </c:pt>
                <c:pt idx="9">
                  <c:v>8167.7336904033673</c:v>
                </c:pt>
                <c:pt idx="10">
                  <c:v>8220.3729858901406</c:v>
                </c:pt>
                <c:pt idx="11">
                  <c:v>8279.7943731226642</c:v>
                </c:pt>
                <c:pt idx="12">
                  <c:v>8348.6130504796492</c:v>
                </c:pt>
                <c:pt idx="13">
                  <c:v>8431.5349476277515</c:v>
                </c:pt>
                <c:pt idx="14">
                  <c:v>8538.6719765742564</c:v>
                </c:pt>
                <c:pt idx="15">
                  <c:v>8701.2354090754161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B29-4B39-A6D8-50F5670FB622}"/>
            </c:ext>
          </c:extLst>
        </c:ser>
        <c:ser>
          <c:idx val="6"/>
          <c:order val="12"/>
          <c:tx>
            <c:strRef>
              <c:f>σ曲線とべき乗曲線!$D$75</c:f>
              <c:strCache>
                <c:ptCount val="1"/>
                <c:pt idx="0">
                  <c:v>2021/4/6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σ曲線とべき乗曲線!$B$75:$B$82</c:f>
              <c:numCache>
                <c:formatCode>0.000_ </c:formatCode>
                <c:ptCount val="8"/>
                <c:pt idx="0">
                  <c:v>2021.2614107883855</c:v>
                </c:pt>
                <c:pt idx="1">
                  <c:v>2021.265560165979</c:v>
                </c:pt>
                <c:pt idx="2">
                  <c:v>2021.2697095435724</c:v>
                </c:pt>
                <c:pt idx="3">
                  <c:v>2021.2738589211658</c:v>
                </c:pt>
                <c:pt idx="4">
                  <c:v>2021.2780082987592</c:v>
                </c:pt>
                <c:pt idx="5">
                  <c:v>2021.2821576763527</c:v>
                </c:pt>
                <c:pt idx="6">
                  <c:v>2021.2863070539461</c:v>
                </c:pt>
                <c:pt idx="7">
                  <c:v>2021.2904564315395</c:v>
                </c:pt>
              </c:numCache>
            </c:numRef>
          </c:xVal>
          <c:yVal>
            <c:numRef>
              <c:f>σ曲線とべき乗曲線!$O$75:$O$82</c:f>
              <c:numCache>
                <c:formatCode>#,##0.00_);[Red]\(#,##0.00\)</c:formatCode>
                <c:ptCount val="8"/>
                <c:pt idx="0">
                  <c:v>8366</c:v>
                </c:pt>
                <c:pt idx="1">
                  <c:v>8435.8448667901666</c:v>
                </c:pt>
                <c:pt idx="2">
                  <c:v>8466.5032290875915</c:v>
                </c:pt>
                <c:pt idx="3">
                  <c:v>8490.7240509182793</c:v>
                </c:pt>
                <c:pt idx="4">
                  <c:v>8511.6164615022608</c:v>
                </c:pt>
                <c:pt idx="5">
                  <c:v>8530.3843306776489</c:v>
                </c:pt>
                <c:pt idx="6">
                  <c:v>8547.6448679412078</c:v>
                </c:pt>
                <c:pt idx="7">
                  <c:v>8563.7646026924522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B29-4B39-A6D8-50F5670FB622}"/>
            </c:ext>
          </c:extLst>
        </c:ser>
        <c:ser>
          <c:idx val="12"/>
          <c:order val="13"/>
          <c:tx>
            <c:strRef>
              <c:f>σ曲線とべき乗曲線!$D$82</c:f>
              <c:strCache>
                <c:ptCount val="1"/>
                <c:pt idx="0">
                  <c:v>2021/4/15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σ曲線とべき乗曲線!$B$82:$B$92</c:f>
              <c:numCache>
                <c:formatCode>0.000_ </c:formatCode>
                <c:ptCount val="11"/>
                <c:pt idx="0">
                  <c:v>2021.2904564315395</c:v>
                </c:pt>
                <c:pt idx="1">
                  <c:v>2021.2946058091329</c:v>
                </c:pt>
                <c:pt idx="2">
                  <c:v>2021.2987551867263</c:v>
                </c:pt>
                <c:pt idx="3">
                  <c:v>2021.3029045643198</c:v>
                </c:pt>
                <c:pt idx="4">
                  <c:v>2021.3070539419132</c:v>
                </c:pt>
                <c:pt idx="5">
                  <c:v>2021.3112033195066</c:v>
                </c:pt>
                <c:pt idx="6">
                  <c:v>2021.3153526971</c:v>
                </c:pt>
                <c:pt idx="7">
                  <c:v>2021.3195020746934</c:v>
                </c:pt>
                <c:pt idx="8">
                  <c:v>2021.3236514522869</c:v>
                </c:pt>
                <c:pt idx="9">
                  <c:v>2021.3278008298803</c:v>
                </c:pt>
                <c:pt idx="10">
                  <c:v>2021.3319502074737</c:v>
                </c:pt>
              </c:numCache>
            </c:numRef>
          </c:xVal>
          <c:yVal>
            <c:numRef>
              <c:f>σ曲線とべき乗曲線!$P$82:$P$92</c:f>
              <c:numCache>
                <c:formatCode>#,##0.00_);[Red]\(#,##0.00\)</c:formatCode>
                <c:ptCount val="11"/>
                <c:pt idx="0">
                  <c:v>8564</c:v>
                </c:pt>
                <c:pt idx="1">
                  <c:v>8417.2348417677294</c:v>
                </c:pt>
                <c:pt idx="2">
                  <c:v>8358.7192201602684</c:v>
                </c:pt>
                <c:pt idx="3">
                  <c:v>8314.7020279126209</c:v>
                </c:pt>
                <c:pt idx="4">
                  <c:v>8278.1819309237926</c:v>
                </c:pt>
                <c:pt idx="5">
                  <c:v>8246.448100134161</c:v>
                </c:pt>
                <c:pt idx="6">
                  <c:v>8218.1107859055392</c:v>
                </c:pt>
                <c:pt idx="7">
                  <c:v>8192.3447213334202</c:v>
                </c:pt>
                <c:pt idx="8">
                  <c:v>8168.6123980874063</c:v>
                </c:pt>
                <c:pt idx="9">
                  <c:v>8146.5405987261747</c:v>
                </c:pt>
                <c:pt idx="10">
                  <c:v>8125.857685268943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B29-4B39-A6D8-50F5670FB622}"/>
            </c:ext>
          </c:extLst>
        </c:ser>
        <c:ser>
          <c:idx val="14"/>
          <c:order val="14"/>
          <c:tx>
            <c:strRef>
              <c:f>σ曲線とべき乗曲線!$M$92</c:f>
              <c:strCache>
                <c:ptCount val="1"/>
                <c:pt idx="0">
                  <c:v>2021/4/30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σ曲線とべき乗曲線!$B$92:$B$113</c:f>
              <c:numCache>
                <c:formatCode>0.000_ </c:formatCode>
                <c:ptCount val="22"/>
                <c:pt idx="0">
                  <c:v>2021.3319502074737</c:v>
                </c:pt>
                <c:pt idx="1">
                  <c:v>2021.3360995850671</c:v>
                </c:pt>
                <c:pt idx="2">
                  <c:v>2021.3402489626606</c:v>
                </c:pt>
                <c:pt idx="3">
                  <c:v>2021.344398340254</c:v>
                </c:pt>
                <c:pt idx="4">
                  <c:v>2021.3485477178474</c:v>
                </c:pt>
                <c:pt idx="5">
                  <c:v>2021.3526970954408</c:v>
                </c:pt>
                <c:pt idx="6">
                  <c:v>2021.3568464730342</c:v>
                </c:pt>
                <c:pt idx="7">
                  <c:v>2021.3609958506277</c:v>
                </c:pt>
                <c:pt idx="8">
                  <c:v>2021.3651452282211</c:v>
                </c:pt>
                <c:pt idx="9">
                  <c:v>2021.3692946058145</c:v>
                </c:pt>
                <c:pt idx="10">
                  <c:v>2021.3734439834079</c:v>
                </c:pt>
                <c:pt idx="11">
                  <c:v>2021.3775933610013</c:v>
                </c:pt>
                <c:pt idx="12">
                  <c:v>2021.3817427385948</c:v>
                </c:pt>
                <c:pt idx="13">
                  <c:v>2021.3858921161882</c:v>
                </c:pt>
                <c:pt idx="14">
                  <c:v>2021.3900414937816</c:v>
                </c:pt>
                <c:pt idx="15">
                  <c:v>2021.394190871375</c:v>
                </c:pt>
                <c:pt idx="16">
                  <c:v>2021.3983402489685</c:v>
                </c:pt>
                <c:pt idx="17">
                  <c:v>2021.4024896265619</c:v>
                </c:pt>
                <c:pt idx="18">
                  <c:v>2021.4066390041553</c:v>
                </c:pt>
                <c:pt idx="19">
                  <c:v>2021.4107883817487</c:v>
                </c:pt>
                <c:pt idx="20">
                  <c:v>2021.4149377593421</c:v>
                </c:pt>
                <c:pt idx="21">
                  <c:v>2021.4190871369356</c:v>
                </c:pt>
              </c:numCache>
            </c:numRef>
          </c:xVal>
          <c:yVal>
            <c:numRef>
              <c:f>σ曲線とべき乗曲線!$O$92:$O$113</c:f>
              <c:numCache>
                <c:formatCode>#,##0.00_);[Red]\(#,##0.00\)</c:formatCode>
                <c:ptCount val="22"/>
                <c:pt idx="0">
                  <c:v>8127</c:v>
                </c:pt>
                <c:pt idx="1">
                  <c:v>8300.4178073541698</c:v>
                </c:pt>
                <c:pt idx="2">
                  <c:v>8374.8694863343244</c:v>
                </c:pt>
                <c:pt idx="3">
                  <c:v>8433.0668568865931</c:v>
                </c:pt>
                <c:pt idx="4">
                  <c:v>8482.8616514185924</c:v>
                </c:pt>
                <c:pt idx="5">
                  <c:v>8527.293896161922</c:v>
                </c:pt>
                <c:pt idx="6">
                  <c:v>8567.9220767549177</c:v>
                </c:pt>
                <c:pt idx="7">
                  <c:v>8605.6716411054258</c:v>
                </c:pt>
                <c:pt idx="8">
                  <c:v>8641.1453351216951</c:v>
                </c:pt>
                <c:pt idx="9">
                  <c:v>8674.761665787426</c:v>
                </c:pt>
                <c:pt idx="10">
                  <c:v>8706.8252283728671</c:v>
                </c:pt>
                <c:pt idx="11">
                  <c:v>8737.5658796923781</c:v>
                </c:pt>
                <c:pt idx="12">
                  <c:v>8767.1621275214875</c:v>
                </c:pt>
                <c:pt idx="13">
                  <c:v>8795.7558757575389</c:v>
                </c:pt>
                <c:pt idx="14">
                  <c:v>8823.4621359264129</c:v>
                </c:pt>
                <c:pt idx="15">
                  <c:v>8850.3756581908474</c:v>
                </c:pt>
                <c:pt idx="16">
                  <c:v>8876.5755979782061</c:v>
                </c:pt>
                <c:pt idx="17">
                  <c:v>8902.1288857826421</c:v>
                </c:pt>
                <c:pt idx="18">
                  <c:v>8927.0927151065644</c:v>
                </c:pt>
                <c:pt idx="19">
                  <c:v>8951.5164151640638</c:v>
                </c:pt>
                <c:pt idx="20">
                  <c:v>8975.4428846419687</c:v>
                </c:pt>
                <c:pt idx="21">
                  <c:v>8998.9097060558634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B29-4B39-A6D8-50F5670FB622}"/>
            </c:ext>
          </c:extLst>
        </c:ser>
        <c:ser>
          <c:idx val="15"/>
          <c:order val="15"/>
          <c:tx>
            <c:strRef>
              <c:f>σ曲線とべき乗曲線!$T$92</c:f>
              <c:strCache>
                <c:ptCount val="1"/>
                <c:pt idx="0">
                  <c:v>2021/4/30</c:v>
                </c:pt>
              </c:strCache>
            </c:strRef>
          </c:tx>
          <c:spPr>
            <a:ln w="635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σ曲線とべき乗曲線!$S$92:$S$111</c:f>
              <c:numCache>
                <c:formatCode>0.000_ </c:formatCode>
                <c:ptCount val="20"/>
                <c:pt idx="0">
                  <c:v>2021.3319502074737</c:v>
                </c:pt>
                <c:pt idx="1">
                  <c:v>2021.3360995850671</c:v>
                </c:pt>
                <c:pt idx="2">
                  <c:v>2021.3402489626606</c:v>
                </c:pt>
                <c:pt idx="3">
                  <c:v>2021.344398340254</c:v>
                </c:pt>
                <c:pt idx="4">
                  <c:v>2021.3485477178474</c:v>
                </c:pt>
                <c:pt idx="5">
                  <c:v>2021.3526970954408</c:v>
                </c:pt>
                <c:pt idx="6">
                  <c:v>2021.3568464730342</c:v>
                </c:pt>
                <c:pt idx="7">
                  <c:v>2021.3609958506277</c:v>
                </c:pt>
                <c:pt idx="8">
                  <c:v>2021.3651452282211</c:v>
                </c:pt>
                <c:pt idx="9">
                  <c:v>2021.3692946058145</c:v>
                </c:pt>
                <c:pt idx="10">
                  <c:v>2021.3734439834079</c:v>
                </c:pt>
                <c:pt idx="11">
                  <c:v>2021.3775933610013</c:v>
                </c:pt>
                <c:pt idx="12">
                  <c:v>2021.3817427385948</c:v>
                </c:pt>
                <c:pt idx="13">
                  <c:v>2021.3858921161882</c:v>
                </c:pt>
                <c:pt idx="14">
                  <c:v>2021.3900414937816</c:v>
                </c:pt>
                <c:pt idx="15">
                  <c:v>2021.394190871375</c:v>
                </c:pt>
                <c:pt idx="16">
                  <c:v>2021.3983402489685</c:v>
                </c:pt>
                <c:pt idx="17">
                  <c:v>2021.4024896265619</c:v>
                </c:pt>
                <c:pt idx="18">
                  <c:v>2021.4066390041553</c:v>
                </c:pt>
                <c:pt idx="19">
                  <c:v>2021.4107883817487</c:v>
                </c:pt>
              </c:numCache>
            </c:numRef>
          </c:xVal>
          <c:yVal>
            <c:numRef>
              <c:f>σ曲線とべき乗曲線!$X$92:$X$111</c:f>
              <c:numCache>
                <c:formatCode>#,##0.00_);[Red]\(#,##0.00\)</c:formatCode>
                <c:ptCount val="20"/>
                <c:pt idx="0">
                  <c:v>8141.5643288477186</c:v>
                </c:pt>
                <c:pt idx="1">
                  <c:v>8175.3769150447361</c:v>
                </c:pt>
                <c:pt idx="2">
                  <c:v>8210.7634318283453</c:v>
                </c:pt>
                <c:pt idx="3">
                  <c:v>8247.9145864239181</c:v>
                </c:pt>
                <c:pt idx="4">
                  <c:v>8287.0606275265618</c:v>
                </c:pt>
                <c:pt idx="5">
                  <c:v>8328.4835240263874</c:v>
                </c:pt>
                <c:pt idx="6">
                  <c:v>8372.5343458288517</c:v>
                </c:pt>
                <c:pt idx="7">
                  <c:v>8419.6588141766169</c:v>
                </c:pt>
                <c:pt idx="8">
                  <c:v>8470.4362026985345</c:v>
                </c:pt>
                <c:pt idx="9">
                  <c:v>8525.641123741354</c:v>
                </c:pt>
                <c:pt idx="10">
                  <c:v>8586.346904692713</c:v>
                </c:pt>
                <c:pt idx="11">
                  <c:v>8654.1102989808205</c:v>
                </c:pt>
                <c:pt idx="12">
                  <c:v>8731.33114176052</c:v>
                </c:pt>
                <c:pt idx="13">
                  <c:v>8822.0402944130819</c:v>
                </c:pt>
                <c:pt idx="14">
                  <c:v>8933.9542048478143</c:v>
                </c:pt>
                <c:pt idx="15">
                  <c:v>9085.6526177842352</c:v>
                </c:pt>
                <c:pt idx="16">
                  <c:v>9356.4355154461809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B29-4B39-A6D8-50F5670FB622}"/>
            </c:ext>
          </c:extLst>
        </c:ser>
        <c:ser>
          <c:idx val="16"/>
          <c:order val="16"/>
          <c:tx>
            <c:strRef>
              <c:f>σ曲線とべき乗曲線!$AA$92</c:f>
              <c:strCache>
                <c:ptCount val="1"/>
                <c:pt idx="0">
                  <c:v>2021/4/30</c:v>
                </c:pt>
              </c:strCache>
            </c:strRef>
          </c:tx>
          <c:spPr>
            <a:ln w="635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σ曲線とべき乗曲線!$Z$92:$Z$115</c:f>
              <c:numCache>
                <c:formatCode>0.000_ </c:formatCode>
                <c:ptCount val="24"/>
                <c:pt idx="0">
                  <c:v>2021.3319502074737</c:v>
                </c:pt>
                <c:pt idx="1">
                  <c:v>2021.3360995850671</c:v>
                </c:pt>
                <c:pt idx="2">
                  <c:v>2021.3402489626606</c:v>
                </c:pt>
                <c:pt idx="3">
                  <c:v>2021.344398340254</c:v>
                </c:pt>
                <c:pt idx="4">
                  <c:v>2021.3485477178474</c:v>
                </c:pt>
                <c:pt idx="5">
                  <c:v>2021.3526970954408</c:v>
                </c:pt>
                <c:pt idx="6">
                  <c:v>2021.3568464730342</c:v>
                </c:pt>
                <c:pt idx="7">
                  <c:v>2021.3609958506277</c:v>
                </c:pt>
                <c:pt idx="8">
                  <c:v>2021.3651452282211</c:v>
                </c:pt>
                <c:pt idx="9">
                  <c:v>2021.3692946058145</c:v>
                </c:pt>
                <c:pt idx="10">
                  <c:v>2021.3734439834079</c:v>
                </c:pt>
                <c:pt idx="11">
                  <c:v>2021.3775933610013</c:v>
                </c:pt>
                <c:pt idx="12">
                  <c:v>2021.3817427385948</c:v>
                </c:pt>
                <c:pt idx="13">
                  <c:v>2021.3858921161882</c:v>
                </c:pt>
                <c:pt idx="14">
                  <c:v>2021.3900414937816</c:v>
                </c:pt>
                <c:pt idx="15">
                  <c:v>2021.394190871375</c:v>
                </c:pt>
                <c:pt idx="16">
                  <c:v>2021.3983402489685</c:v>
                </c:pt>
                <c:pt idx="17">
                  <c:v>2021.4024896265619</c:v>
                </c:pt>
                <c:pt idx="18">
                  <c:v>2021.4066390041553</c:v>
                </c:pt>
                <c:pt idx="19">
                  <c:v>2021.4107883817487</c:v>
                </c:pt>
                <c:pt idx="20">
                  <c:v>2021.4149377593421</c:v>
                </c:pt>
                <c:pt idx="21">
                  <c:v>2021.4190871369356</c:v>
                </c:pt>
                <c:pt idx="22">
                  <c:v>2021.423236514529</c:v>
                </c:pt>
                <c:pt idx="23">
                  <c:v>2021.4273858921224</c:v>
                </c:pt>
              </c:numCache>
            </c:numRef>
          </c:xVal>
          <c:yVal>
            <c:numRef>
              <c:f>σ曲線とべき乗曲線!$AE$92:$AE$115</c:f>
              <c:numCache>
                <c:formatCode>#,##0.00_);[Red]\(#,##0.00\)</c:formatCode>
                <c:ptCount val="24"/>
                <c:pt idx="0">
                  <c:v>8152.2104974750309</c:v>
                </c:pt>
                <c:pt idx="1">
                  <c:v>8183.456787408255</c:v>
                </c:pt>
                <c:pt idx="2">
                  <c:v>8215.8755267086217</c:v>
                </c:pt>
                <c:pt idx="3">
                  <c:v>8249.5796478045741</c:v>
                </c:pt>
                <c:pt idx="4">
                  <c:v>8284.7004045541853</c:v>
                </c:pt>
                <c:pt idx="5">
                  <c:v>8321.3917077732112</c:v>
                </c:pt>
                <c:pt idx="6">
                  <c:v>8359.8358537380991</c:v>
                </c:pt>
                <c:pt idx="7">
                  <c:v>8400.2512286058991</c:v>
                </c:pt>
                <c:pt idx="8">
                  <c:v>8442.9028813755249</c:v>
                </c:pt>
                <c:pt idx="9">
                  <c:v>8488.1173732128645</c:v>
                </c:pt>
                <c:pt idx="10">
                  <c:v>8536.3042004693489</c:v>
                </c:pt>
                <c:pt idx="11">
                  <c:v>8587.9876922095173</c:v>
                </c:pt>
                <c:pt idx="12">
                  <c:v>8643.8563244318448</c:v>
                </c:pt>
                <c:pt idx="13">
                  <c:v>8704.8425242922349</c:v>
                </c:pt>
                <c:pt idx="14">
                  <c:v>8772.2593540086636</c:v>
                </c:pt>
                <c:pt idx="15">
                  <c:v>8848.0522254952775</c:v>
                </c:pt>
                <c:pt idx="16">
                  <c:v>8935.3093759203657</c:v>
                </c:pt>
                <c:pt idx="17">
                  <c:v>9039.4473998546691</c:v>
                </c:pt>
                <c:pt idx="18">
                  <c:v>9171.6021758810784</c:v>
                </c:pt>
                <c:pt idx="19">
                  <c:v>9362.8207673768211</c:v>
                </c:pt>
                <c:pt idx="20">
                  <c:v>9963.5681398763172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B29-4B39-A6D8-50F5670FB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554736"/>
        <c:axId val="915553456"/>
      </c:scatterChart>
      <c:valAx>
        <c:axId val="915554736"/>
        <c:scaling>
          <c:orientation val="minMax"/>
          <c:max val="2021.5"/>
          <c:min val="202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15553456"/>
        <c:crosses val="autoZero"/>
        <c:crossBetween val="midCat"/>
        <c:majorUnit val="0.1"/>
      </c:valAx>
      <c:valAx>
        <c:axId val="915553456"/>
        <c:scaling>
          <c:orientation val="minMax"/>
          <c:max val="10000"/>
          <c:min val="7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15554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36867024874419E-2"/>
          <c:y val="3.0196075634144608E-2"/>
          <c:w val="0.86060886450171381"/>
          <c:h val="0.90946667505326462"/>
        </c:manualLayout>
      </c:layout>
      <c:scatterChart>
        <c:scatterStyle val="lineMarker"/>
        <c:varyColors val="0"/>
        <c:ser>
          <c:idx val="0"/>
          <c:order val="0"/>
          <c:tx>
            <c:strRef>
              <c:f>σ曲線とべき乗曲線!$E$11</c:f>
              <c:strCache>
                <c:ptCount val="1"/>
                <c:pt idx="0">
                  <c:v>トヨタ自動車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σ曲線とべき乗曲線!$B$12:$B$113</c:f>
              <c:numCache>
                <c:formatCode>0.000_ </c:formatCode>
                <c:ptCount val="102"/>
                <c:pt idx="0">
                  <c:v>2021</c:v>
                </c:pt>
                <c:pt idx="1">
                  <c:v>2021.0041493775934</c:v>
                </c:pt>
                <c:pt idx="2">
                  <c:v>2021.0082987551868</c:v>
                </c:pt>
                <c:pt idx="3">
                  <c:v>2021.0124481327803</c:v>
                </c:pt>
                <c:pt idx="4">
                  <c:v>2021.0165975103737</c:v>
                </c:pt>
                <c:pt idx="5">
                  <c:v>2021.0207468879671</c:v>
                </c:pt>
                <c:pt idx="6">
                  <c:v>2021.0248962655605</c:v>
                </c:pt>
                <c:pt idx="7">
                  <c:v>2021.0290456431539</c:v>
                </c:pt>
                <c:pt idx="8">
                  <c:v>2021.0331950207474</c:v>
                </c:pt>
                <c:pt idx="9">
                  <c:v>2021.0373443983408</c:v>
                </c:pt>
                <c:pt idx="10">
                  <c:v>2021.0414937759342</c:v>
                </c:pt>
                <c:pt idx="11">
                  <c:v>2021.0456431535276</c:v>
                </c:pt>
                <c:pt idx="12">
                  <c:v>2021.0497925311211</c:v>
                </c:pt>
                <c:pt idx="13">
                  <c:v>2021.0539419087145</c:v>
                </c:pt>
                <c:pt idx="14">
                  <c:v>2021.0580912863079</c:v>
                </c:pt>
                <c:pt idx="15">
                  <c:v>2021.0622406639013</c:v>
                </c:pt>
                <c:pt idx="16">
                  <c:v>2021.0663900414947</c:v>
                </c:pt>
                <c:pt idx="17">
                  <c:v>2021.0705394190882</c:v>
                </c:pt>
                <c:pt idx="18">
                  <c:v>2021.0746887966816</c:v>
                </c:pt>
                <c:pt idx="19">
                  <c:v>2021.078838174275</c:v>
                </c:pt>
                <c:pt idx="20">
                  <c:v>2021.0829875518684</c:v>
                </c:pt>
                <c:pt idx="21">
                  <c:v>2021.0871369294618</c:v>
                </c:pt>
                <c:pt idx="22">
                  <c:v>2021.0912863070553</c:v>
                </c:pt>
                <c:pt idx="23">
                  <c:v>2021.0954356846487</c:v>
                </c:pt>
                <c:pt idx="24">
                  <c:v>2021.0995850622421</c:v>
                </c:pt>
                <c:pt idx="25">
                  <c:v>2021.1037344398355</c:v>
                </c:pt>
                <c:pt idx="26">
                  <c:v>2021.107883817429</c:v>
                </c:pt>
                <c:pt idx="27">
                  <c:v>2021.1120331950224</c:v>
                </c:pt>
                <c:pt idx="28">
                  <c:v>2021.1161825726158</c:v>
                </c:pt>
                <c:pt idx="29">
                  <c:v>2021.1203319502092</c:v>
                </c:pt>
                <c:pt idx="30">
                  <c:v>2021.1244813278026</c:v>
                </c:pt>
                <c:pt idx="31">
                  <c:v>2021.1286307053961</c:v>
                </c:pt>
                <c:pt idx="32">
                  <c:v>2021.1327800829895</c:v>
                </c:pt>
                <c:pt idx="33">
                  <c:v>2021.1369294605829</c:v>
                </c:pt>
                <c:pt idx="34">
                  <c:v>2021.1410788381763</c:v>
                </c:pt>
                <c:pt idx="35">
                  <c:v>2021.1452282157697</c:v>
                </c:pt>
                <c:pt idx="36">
                  <c:v>2021.1493775933632</c:v>
                </c:pt>
                <c:pt idx="37">
                  <c:v>2021.1535269709566</c:v>
                </c:pt>
                <c:pt idx="38">
                  <c:v>2021.15767634855</c:v>
                </c:pt>
                <c:pt idx="39">
                  <c:v>2021.1618257261434</c:v>
                </c:pt>
                <c:pt idx="40">
                  <c:v>2021.1659751037369</c:v>
                </c:pt>
                <c:pt idx="41">
                  <c:v>2021.1701244813303</c:v>
                </c:pt>
                <c:pt idx="42">
                  <c:v>2021.1742738589237</c:v>
                </c:pt>
                <c:pt idx="43">
                  <c:v>2021.1784232365171</c:v>
                </c:pt>
                <c:pt idx="44">
                  <c:v>2021.1825726141105</c:v>
                </c:pt>
                <c:pt idx="45">
                  <c:v>2021.186721991704</c:v>
                </c:pt>
                <c:pt idx="46">
                  <c:v>2021.1908713692974</c:v>
                </c:pt>
                <c:pt idx="47">
                  <c:v>2021.1950207468908</c:v>
                </c:pt>
                <c:pt idx="48">
                  <c:v>2021.1991701244842</c:v>
                </c:pt>
                <c:pt idx="49">
                  <c:v>2021.2033195020776</c:v>
                </c:pt>
                <c:pt idx="50">
                  <c:v>2021.2074688796711</c:v>
                </c:pt>
                <c:pt idx="51">
                  <c:v>2021.2116182572645</c:v>
                </c:pt>
                <c:pt idx="52">
                  <c:v>2021.2157676348579</c:v>
                </c:pt>
                <c:pt idx="53">
                  <c:v>2021.2199170124513</c:v>
                </c:pt>
                <c:pt idx="54">
                  <c:v>2021.2240663900448</c:v>
                </c:pt>
                <c:pt idx="55">
                  <c:v>2021.2282157676382</c:v>
                </c:pt>
                <c:pt idx="56">
                  <c:v>2021.2323651452316</c:v>
                </c:pt>
                <c:pt idx="57">
                  <c:v>2021.236514522825</c:v>
                </c:pt>
                <c:pt idx="58">
                  <c:v>2021.2406639004184</c:v>
                </c:pt>
                <c:pt idx="59">
                  <c:v>2021.2448132780119</c:v>
                </c:pt>
                <c:pt idx="60">
                  <c:v>2021.2489626556053</c:v>
                </c:pt>
                <c:pt idx="61">
                  <c:v>2021.2531120331987</c:v>
                </c:pt>
                <c:pt idx="62">
                  <c:v>2021.2572614107921</c:v>
                </c:pt>
                <c:pt idx="63">
                  <c:v>2021.2614107883855</c:v>
                </c:pt>
                <c:pt idx="64">
                  <c:v>2021.265560165979</c:v>
                </c:pt>
                <c:pt idx="65">
                  <c:v>2021.2697095435724</c:v>
                </c:pt>
                <c:pt idx="66">
                  <c:v>2021.2738589211658</c:v>
                </c:pt>
                <c:pt idx="67">
                  <c:v>2021.2780082987592</c:v>
                </c:pt>
                <c:pt idx="68">
                  <c:v>2021.2821576763527</c:v>
                </c:pt>
                <c:pt idx="69">
                  <c:v>2021.2863070539461</c:v>
                </c:pt>
                <c:pt idx="70">
                  <c:v>2021.2904564315395</c:v>
                </c:pt>
                <c:pt idx="71">
                  <c:v>2021.2946058091329</c:v>
                </c:pt>
                <c:pt idx="72">
                  <c:v>2021.2987551867263</c:v>
                </c:pt>
                <c:pt idx="73">
                  <c:v>2021.3029045643198</c:v>
                </c:pt>
                <c:pt idx="74">
                  <c:v>2021.3070539419132</c:v>
                </c:pt>
                <c:pt idx="75">
                  <c:v>2021.3112033195066</c:v>
                </c:pt>
                <c:pt idx="76">
                  <c:v>2021.3153526971</c:v>
                </c:pt>
                <c:pt idx="77">
                  <c:v>2021.3195020746934</c:v>
                </c:pt>
                <c:pt idx="78">
                  <c:v>2021.3236514522869</c:v>
                </c:pt>
                <c:pt idx="79">
                  <c:v>2021.3278008298803</c:v>
                </c:pt>
                <c:pt idx="80">
                  <c:v>2021.3319502074737</c:v>
                </c:pt>
                <c:pt idx="81">
                  <c:v>2021.3360995850671</c:v>
                </c:pt>
                <c:pt idx="82">
                  <c:v>2021.3402489626606</c:v>
                </c:pt>
                <c:pt idx="83">
                  <c:v>2021.344398340254</c:v>
                </c:pt>
                <c:pt idx="84">
                  <c:v>2021.3485477178474</c:v>
                </c:pt>
                <c:pt idx="85">
                  <c:v>2021.3526970954408</c:v>
                </c:pt>
                <c:pt idx="86">
                  <c:v>2021.3568464730342</c:v>
                </c:pt>
                <c:pt idx="87">
                  <c:v>2021.3609958506277</c:v>
                </c:pt>
                <c:pt idx="88">
                  <c:v>2021.3651452282211</c:v>
                </c:pt>
                <c:pt idx="89">
                  <c:v>2021.3692946058145</c:v>
                </c:pt>
                <c:pt idx="90">
                  <c:v>2021.3734439834079</c:v>
                </c:pt>
                <c:pt idx="91">
                  <c:v>2021.3775933610013</c:v>
                </c:pt>
                <c:pt idx="92">
                  <c:v>2021.3817427385948</c:v>
                </c:pt>
                <c:pt idx="93">
                  <c:v>2021.3858921161882</c:v>
                </c:pt>
                <c:pt idx="94">
                  <c:v>2021.3900414937816</c:v>
                </c:pt>
                <c:pt idx="95">
                  <c:v>2021.394190871375</c:v>
                </c:pt>
                <c:pt idx="96">
                  <c:v>2021.3983402489685</c:v>
                </c:pt>
                <c:pt idx="97">
                  <c:v>2021.4024896265619</c:v>
                </c:pt>
                <c:pt idx="98">
                  <c:v>2021.4066390041553</c:v>
                </c:pt>
                <c:pt idx="99">
                  <c:v>2021.4107883817487</c:v>
                </c:pt>
                <c:pt idx="100">
                  <c:v>2021.4149377593421</c:v>
                </c:pt>
                <c:pt idx="101">
                  <c:v>2021.4190871369356</c:v>
                </c:pt>
              </c:numCache>
            </c:numRef>
          </c:xVal>
          <c:yVal>
            <c:numRef>
              <c:f>σ曲線とべき乗曲線!$E$12:$E$113</c:f>
              <c:numCache>
                <c:formatCode>#,##0_);[Red]\(#,##0\)</c:formatCode>
                <c:ptCount val="102"/>
                <c:pt idx="0">
                  <c:v>7928</c:v>
                </c:pt>
                <c:pt idx="1">
                  <c:v>7812</c:v>
                </c:pt>
                <c:pt idx="2">
                  <c:v>7818</c:v>
                </c:pt>
                <c:pt idx="3">
                  <c:v>7818</c:v>
                </c:pt>
                <c:pt idx="4">
                  <c:v>7939</c:v>
                </c:pt>
                <c:pt idx="5">
                  <c:v>7892</c:v>
                </c:pt>
                <c:pt idx="6">
                  <c:v>7846</c:v>
                </c:pt>
                <c:pt idx="7">
                  <c:v>7863</c:v>
                </c:pt>
                <c:pt idx="8">
                  <c:v>7733</c:v>
                </c:pt>
                <c:pt idx="9">
                  <c:v>7636</c:v>
                </c:pt>
                <c:pt idx="10">
                  <c:v>7708</c:v>
                </c:pt>
                <c:pt idx="11">
                  <c:v>7686</c:v>
                </c:pt>
                <c:pt idx="12">
                  <c:v>7744</c:v>
                </c:pt>
                <c:pt idx="13">
                  <c:v>7660</c:v>
                </c:pt>
                <c:pt idx="14">
                  <c:v>7677</c:v>
                </c:pt>
                <c:pt idx="15">
                  <c:v>7500</c:v>
                </c:pt>
                <c:pt idx="16">
                  <c:v>7528</c:v>
                </c:pt>
                <c:pt idx="17">
                  <c:v>7397</c:v>
                </c:pt>
                <c:pt idx="18">
                  <c:v>7300</c:v>
                </c:pt>
                <c:pt idx="19">
                  <c:v>7294</c:v>
                </c:pt>
                <c:pt idx="20">
                  <c:v>7455</c:v>
                </c:pt>
                <c:pt idx="21">
                  <c:v>7782</c:v>
                </c:pt>
                <c:pt idx="22">
                  <c:v>7759</c:v>
                </c:pt>
                <c:pt idx="23">
                  <c:v>7922</c:v>
                </c:pt>
                <c:pt idx="24">
                  <c:v>8037</c:v>
                </c:pt>
                <c:pt idx="25">
                  <c:v>7994</c:v>
                </c:pt>
                <c:pt idx="26">
                  <c:v>8130</c:v>
                </c:pt>
                <c:pt idx="27">
                  <c:v>8413</c:v>
                </c:pt>
                <c:pt idx="28">
                  <c:v>8456</c:v>
                </c:pt>
                <c:pt idx="29">
                  <c:v>8303</c:v>
                </c:pt>
                <c:pt idx="30">
                  <c:v>8247</c:v>
                </c:pt>
                <c:pt idx="31">
                  <c:v>8093</c:v>
                </c:pt>
                <c:pt idx="32">
                  <c:v>8065</c:v>
                </c:pt>
                <c:pt idx="33">
                  <c:v>8060</c:v>
                </c:pt>
                <c:pt idx="34">
                  <c:v>7891</c:v>
                </c:pt>
                <c:pt idx="35">
                  <c:v>8018</c:v>
                </c:pt>
                <c:pt idx="36">
                  <c:v>7873</c:v>
                </c:pt>
                <c:pt idx="37">
                  <c:v>7925</c:v>
                </c:pt>
                <c:pt idx="38">
                  <c:v>7923</c:v>
                </c:pt>
                <c:pt idx="39">
                  <c:v>7971</c:v>
                </c:pt>
                <c:pt idx="40">
                  <c:v>7922</c:v>
                </c:pt>
                <c:pt idx="41">
                  <c:v>7969</c:v>
                </c:pt>
                <c:pt idx="42">
                  <c:v>7961</c:v>
                </c:pt>
                <c:pt idx="43">
                  <c:v>8189</c:v>
                </c:pt>
                <c:pt idx="44">
                  <c:v>8128</c:v>
                </c:pt>
                <c:pt idx="45">
                  <c:v>8091</c:v>
                </c:pt>
                <c:pt idx="46">
                  <c:v>8145</c:v>
                </c:pt>
                <c:pt idx="47">
                  <c:v>8340</c:v>
                </c:pt>
                <c:pt idx="48">
                  <c:v>8269</c:v>
                </c:pt>
                <c:pt idx="49">
                  <c:v>8308</c:v>
                </c:pt>
                <c:pt idx="50">
                  <c:v>8650</c:v>
                </c:pt>
                <c:pt idx="51">
                  <c:v>8644</c:v>
                </c:pt>
                <c:pt idx="52">
                  <c:v>8362</c:v>
                </c:pt>
                <c:pt idx="53">
                  <c:v>8304</c:v>
                </c:pt>
                <c:pt idx="54">
                  <c:v>8120</c:v>
                </c:pt>
                <c:pt idx="55">
                  <c:v>8157</c:v>
                </c:pt>
                <c:pt idx="56">
                  <c:v>8359</c:v>
                </c:pt>
                <c:pt idx="57">
                  <c:v>8465</c:v>
                </c:pt>
                <c:pt idx="58">
                  <c:v>8362</c:v>
                </c:pt>
                <c:pt idx="59">
                  <c:v>8616</c:v>
                </c:pt>
                <c:pt idx="60">
                  <c:v>8423</c:v>
                </c:pt>
                <c:pt idx="61">
                  <c:v>8462</c:v>
                </c:pt>
                <c:pt idx="62">
                  <c:v>8461</c:v>
                </c:pt>
                <c:pt idx="63">
                  <c:v>8366</c:v>
                </c:pt>
                <c:pt idx="64">
                  <c:v>8487</c:v>
                </c:pt>
                <c:pt idx="65">
                  <c:v>8418</c:v>
                </c:pt>
                <c:pt idx="66">
                  <c:v>8418</c:v>
                </c:pt>
                <c:pt idx="67">
                  <c:v>8435</c:v>
                </c:pt>
                <c:pt idx="68">
                  <c:v>8507</c:v>
                </c:pt>
                <c:pt idx="69">
                  <c:v>8485</c:v>
                </c:pt>
                <c:pt idx="70">
                  <c:v>8564</c:v>
                </c:pt>
                <c:pt idx="71">
                  <c:v>8530</c:v>
                </c:pt>
                <c:pt idx="72">
                  <c:v>8522</c:v>
                </c:pt>
                <c:pt idx="73">
                  <c:v>8418</c:v>
                </c:pt>
                <c:pt idx="74">
                  <c:v>8212</c:v>
                </c:pt>
                <c:pt idx="75">
                  <c:v>8368</c:v>
                </c:pt>
                <c:pt idx="76">
                  <c:v>8277</c:v>
                </c:pt>
                <c:pt idx="77">
                  <c:v>8265</c:v>
                </c:pt>
                <c:pt idx="78">
                  <c:v>8172</c:v>
                </c:pt>
                <c:pt idx="79">
                  <c:v>8299</c:v>
                </c:pt>
                <c:pt idx="80">
                  <c:v>8127</c:v>
                </c:pt>
                <c:pt idx="81">
                  <c:v>8363</c:v>
                </c:pt>
                <c:pt idx="82">
                  <c:v>8364</c:v>
                </c:pt>
                <c:pt idx="83">
                  <c:v>8506</c:v>
                </c:pt>
                <c:pt idx="84">
                  <c:v>8341</c:v>
                </c:pt>
                <c:pt idx="85">
                  <c:v>8523</c:v>
                </c:pt>
                <c:pt idx="86">
                  <c:v>8392</c:v>
                </c:pt>
                <c:pt idx="87">
                  <c:v>8478</c:v>
                </c:pt>
                <c:pt idx="88">
                  <c:v>8819</c:v>
                </c:pt>
                <c:pt idx="89">
                  <c:v>8648</c:v>
                </c:pt>
                <c:pt idx="90">
                  <c:v>8699</c:v>
                </c:pt>
                <c:pt idx="91">
                  <c:v>8665</c:v>
                </c:pt>
                <c:pt idx="92">
                  <c:v>8743</c:v>
                </c:pt>
                <c:pt idx="93">
                  <c:v>8835</c:v>
                </c:pt>
                <c:pt idx="94">
                  <c:v>8877</c:v>
                </c:pt>
                <c:pt idx="95">
                  <c:v>8980</c:v>
                </c:pt>
                <c:pt idx="96">
                  <c:v>8906</c:v>
                </c:pt>
                <c:pt idx="97">
                  <c:v>9135</c:v>
                </c:pt>
                <c:pt idx="98">
                  <c:v>9115</c:v>
                </c:pt>
                <c:pt idx="99">
                  <c:v>9423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B0-4A2D-8596-EF42A95189D3}"/>
            </c:ext>
          </c:extLst>
        </c:ser>
        <c:ser>
          <c:idx val="2"/>
          <c:order val="1"/>
          <c:tx>
            <c:strRef>
              <c:f>σ曲線とべき乗曲線!$D$16</c:f>
              <c:strCache>
                <c:ptCount val="1"/>
                <c:pt idx="0">
                  <c:v>2021/1/8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σ曲線とべき乗曲線!$B$16:$B$31</c:f>
              <c:numCache>
                <c:formatCode>0.000_ </c:formatCode>
                <c:ptCount val="16"/>
                <c:pt idx="0">
                  <c:v>2021.0165975103737</c:v>
                </c:pt>
                <c:pt idx="1">
                  <c:v>2021.0207468879671</c:v>
                </c:pt>
                <c:pt idx="2">
                  <c:v>2021.0248962655605</c:v>
                </c:pt>
                <c:pt idx="3">
                  <c:v>2021.0290456431539</c:v>
                </c:pt>
                <c:pt idx="4">
                  <c:v>2021.0331950207474</c:v>
                </c:pt>
                <c:pt idx="5">
                  <c:v>2021.0373443983408</c:v>
                </c:pt>
                <c:pt idx="6">
                  <c:v>2021.0414937759342</c:v>
                </c:pt>
                <c:pt idx="7">
                  <c:v>2021.0456431535276</c:v>
                </c:pt>
                <c:pt idx="8">
                  <c:v>2021.0497925311211</c:v>
                </c:pt>
                <c:pt idx="9">
                  <c:v>2021.0539419087145</c:v>
                </c:pt>
                <c:pt idx="10">
                  <c:v>2021.0580912863079</c:v>
                </c:pt>
                <c:pt idx="11">
                  <c:v>2021.0622406639013</c:v>
                </c:pt>
                <c:pt idx="12">
                  <c:v>2021.0663900414947</c:v>
                </c:pt>
                <c:pt idx="13">
                  <c:v>2021.0705394190882</c:v>
                </c:pt>
                <c:pt idx="14">
                  <c:v>2021.0746887966816</c:v>
                </c:pt>
                <c:pt idx="15">
                  <c:v>2021.078838174275</c:v>
                </c:pt>
              </c:numCache>
            </c:numRef>
          </c:xVal>
          <c:yVal>
            <c:numRef>
              <c:f>σ曲線とべき乗曲線!$I$16:$I$31</c:f>
              <c:numCache>
                <c:formatCode>#,##0.00_);[Red]\(#,##0.00\)</c:formatCode>
                <c:ptCount val="16"/>
                <c:pt idx="0">
                  <c:v>7939</c:v>
                </c:pt>
                <c:pt idx="1">
                  <c:v>7753.1663618300636</c:v>
                </c:pt>
                <c:pt idx="2">
                  <c:v>7678.8837937860726</c:v>
                </c:pt>
                <c:pt idx="3">
                  <c:v>7622.9246116103695</c:v>
                </c:pt>
                <c:pt idx="4">
                  <c:v>7576.4391696538132</c:v>
                </c:pt>
                <c:pt idx="5">
                  <c:v>7536.0011606113067</c:v>
                </c:pt>
                <c:pt idx="6">
                  <c:v>7499.854114223227</c:v>
                </c:pt>
                <c:pt idx="7">
                  <c:v>7466.9550429999117</c:v>
                </c:pt>
                <c:pt idx="8">
                  <c:v>7436.6246642891983</c:v>
                </c:pt>
                <c:pt idx="9">
                  <c:v>7408.3913408927974</c:v>
                </c:pt>
                <c:pt idx="10">
                  <c:v>7381.9118173038132</c:v>
                </c:pt>
                <c:pt idx="11">
                  <c:v>7356.9270691280071</c:v>
                </c:pt>
                <c:pt idx="12">
                  <c:v>7333.2359421027832</c:v>
                </c:pt>
                <c:pt idx="13">
                  <c:v>7310.6785337755337</c:v>
                </c:pt>
                <c:pt idx="14">
                  <c:v>7289.1252484027873</c:v>
                </c:pt>
                <c:pt idx="15">
                  <c:v>7268.4693237221345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B0-4A2D-8596-EF42A95189D3}"/>
            </c:ext>
          </c:extLst>
        </c:ser>
        <c:ser>
          <c:idx val="3"/>
          <c:order val="2"/>
          <c:tx>
            <c:strRef>
              <c:f>σ曲線とべき乗曲線!$M$31</c:f>
              <c:strCache>
                <c:ptCount val="1"/>
                <c:pt idx="0">
                  <c:v>2021/2/1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σ曲線とべき乗曲線!$B$31:$B$40</c:f>
              <c:numCache>
                <c:formatCode>0.000_ </c:formatCode>
                <c:ptCount val="10"/>
                <c:pt idx="0">
                  <c:v>2021.078838174275</c:v>
                </c:pt>
                <c:pt idx="1">
                  <c:v>2021.0829875518684</c:v>
                </c:pt>
                <c:pt idx="2">
                  <c:v>2021.0871369294618</c:v>
                </c:pt>
                <c:pt idx="3">
                  <c:v>2021.0912863070553</c:v>
                </c:pt>
                <c:pt idx="4">
                  <c:v>2021.0954356846487</c:v>
                </c:pt>
                <c:pt idx="5">
                  <c:v>2021.0995850622421</c:v>
                </c:pt>
                <c:pt idx="6">
                  <c:v>2021.1037344398355</c:v>
                </c:pt>
                <c:pt idx="7">
                  <c:v>2021.107883817429</c:v>
                </c:pt>
                <c:pt idx="8">
                  <c:v>2021.1120331950224</c:v>
                </c:pt>
                <c:pt idx="9">
                  <c:v>2021.1161825726158</c:v>
                </c:pt>
              </c:numCache>
            </c:numRef>
          </c:xVal>
          <c:yVal>
            <c:numRef>
              <c:f>σ曲線とべき乗曲線!$O$31:$O$40</c:f>
              <c:numCache>
                <c:formatCode>#,##0.00_);[Red]\(#,##0.00\)</c:formatCode>
                <c:ptCount val="10"/>
                <c:pt idx="0">
                  <c:v>7294</c:v>
                </c:pt>
                <c:pt idx="1">
                  <c:v>7667.3119597836449</c:v>
                </c:pt>
                <c:pt idx="2">
                  <c:v>7828.9240367904604</c:v>
                </c:pt>
                <c:pt idx="3">
                  <c:v>7955.8206057601719</c:v>
                </c:pt>
                <c:pt idx="4">
                  <c:v>8064.7933838738154</c:v>
                </c:pt>
                <c:pt idx="5">
                  <c:v>8162.3413998228152</c:v>
                </c:pt>
                <c:pt idx="6">
                  <c:v>8251.7952573779567</c:v>
                </c:pt>
                <c:pt idx="7">
                  <c:v>8335.1320375522937</c:v>
                </c:pt>
                <c:pt idx="8">
                  <c:v>8413.6389849284315</c:v>
                </c:pt>
                <c:pt idx="9">
                  <c:v>8488.2095804303299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B0-4A2D-8596-EF42A95189D3}"/>
            </c:ext>
          </c:extLst>
        </c:ser>
        <c:ser>
          <c:idx val="7"/>
          <c:order val="3"/>
          <c:tx>
            <c:strRef>
              <c:f>σ曲線とべき乗曲線!$M$48</c:f>
              <c:strCache>
                <c:ptCount val="1"/>
                <c:pt idx="0">
                  <c:v>2021/2/26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σ曲線とべき乗曲線!$B$48:$B$62</c:f>
              <c:numCache>
                <c:formatCode>0.000_ </c:formatCode>
                <c:ptCount val="15"/>
                <c:pt idx="0">
                  <c:v>2021.1493775933632</c:v>
                </c:pt>
                <c:pt idx="1">
                  <c:v>2021.1535269709566</c:v>
                </c:pt>
                <c:pt idx="2">
                  <c:v>2021.15767634855</c:v>
                </c:pt>
                <c:pt idx="3">
                  <c:v>2021.1618257261434</c:v>
                </c:pt>
                <c:pt idx="4">
                  <c:v>2021.1659751037369</c:v>
                </c:pt>
                <c:pt idx="5">
                  <c:v>2021.1701244813303</c:v>
                </c:pt>
                <c:pt idx="6">
                  <c:v>2021.1742738589237</c:v>
                </c:pt>
                <c:pt idx="7">
                  <c:v>2021.1784232365171</c:v>
                </c:pt>
                <c:pt idx="8">
                  <c:v>2021.1825726141105</c:v>
                </c:pt>
                <c:pt idx="9">
                  <c:v>2021.186721991704</c:v>
                </c:pt>
                <c:pt idx="10">
                  <c:v>2021.1908713692974</c:v>
                </c:pt>
                <c:pt idx="11">
                  <c:v>2021.1950207468908</c:v>
                </c:pt>
                <c:pt idx="12">
                  <c:v>2021.1991701244842</c:v>
                </c:pt>
                <c:pt idx="13">
                  <c:v>2021.2033195020776</c:v>
                </c:pt>
                <c:pt idx="14">
                  <c:v>2021.2074688796711</c:v>
                </c:pt>
              </c:numCache>
            </c:numRef>
          </c:xVal>
          <c:yVal>
            <c:numRef>
              <c:f>σ曲線とべき乗曲線!$O$48:$O$62</c:f>
              <c:numCache>
                <c:formatCode>#,##0.00_);[Red]\(#,##0.00\)</c:formatCode>
                <c:ptCount val="15"/>
                <c:pt idx="0">
                  <c:v>7873</c:v>
                </c:pt>
                <c:pt idx="1">
                  <c:v>8002.4935287045591</c:v>
                </c:pt>
                <c:pt idx="2">
                  <c:v>8058.2354133248764</c:v>
                </c:pt>
                <c:pt idx="3">
                  <c:v>8101.8626912459795</c:v>
                </c:pt>
                <c:pt idx="4">
                  <c:v>8139.226770816701</c:v>
                </c:pt>
                <c:pt idx="5">
                  <c:v>8172.593266949978</c:v>
                </c:pt>
                <c:pt idx="6">
                  <c:v>8203.1236945130295</c:v>
                </c:pt>
                <c:pt idx="7">
                  <c:v>8231.5077958385828</c:v>
                </c:pt>
                <c:pt idx="8">
                  <c:v>8258.1948145823335</c:v>
                </c:pt>
                <c:pt idx="9">
                  <c:v>8283.4966849926313</c:v>
                </c:pt>
                <c:pt idx="10">
                  <c:v>8307.6404437813399</c:v>
                </c:pt>
                <c:pt idx="11">
                  <c:v>8330.7974246609756</c:v>
                </c:pt>
                <c:pt idx="12">
                  <c:v>8353.1006899305703</c:v>
                </c:pt>
                <c:pt idx="13">
                  <c:v>8374.6560198401894</c:v>
                </c:pt>
                <c:pt idx="14">
                  <c:v>8395.5491505351329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9B0-4A2D-8596-EF42A95189D3}"/>
            </c:ext>
          </c:extLst>
        </c:ser>
        <c:ser>
          <c:idx val="1"/>
          <c:order val="4"/>
          <c:tx>
            <c:strRef>
              <c:f>σ曲線とべき乗曲線!$D$62</c:f>
              <c:strCache>
                <c:ptCount val="1"/>
                <c:pt idx="0">
                  <c:v>2021/3/18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σ曲線とべき乗曲線!$B$62:$B$66</c:f>
              <c:numCache>
                <c:formatCode>0.000_ </c:formatCode>
                <c:ptCount val="5"/>
                <c:pt idx="0">
                  <c:v>2021.2074688796711</c:v>
                </c:pt>
                <c:pt idx="1">
                  <c:v>2021.2116182572645</c:v>
                </c:pt>
                <c:pt idx="2">
                  <c:v>2021.2157676348579</c:v>
                </c:pt>
                <c:pt idx="3">
                  <c:v>2021.2199170124513</c:v>
                </c:pt>
                <c:pt idx="4">
                  <c:v>2021.2240663900448</c:v>
                </c:pt>
              </c:numCache>
            </c:numRef>
          </c:xVal>
          <c:yVal>
            <c:numRef>
              <c:f>σ曲線とべき乗曲線!$I$62:$I$66</c:f>
              <c:numCache>
                <c:formatCode>#,##0.00_);[Red]\(#,##0.00\)</c:formatCode>
                <c:ptCount val="5"/>
                <c:pt idx="0">
                  <c:v>8650</c:v>
                </c:pt>
                <c:pt idx="1">
                  <c:v>8380.2129087539088</c:v>
                </c:pt>
                <c:pt idx="2">
                  <c:v>8272.4646445208764</c:v>
                </c:pt>
                <c:pt idx="3">
                  <c:v>8191.3252265739102</c:v>
                </c:pt>
                <c:pt idx="4">
                  <c:v>8123.9405099989945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9B0-4A2D-8596-EF42A95189D3}"/>
            </c:ext>
          </c:extLst>
        </c:ser>
        <c:ser>
          <c:idx val="8"/>
          <c:order val="5"/>
          <c:tx>
            <c:strRef>
              <c:f>σ曲線とべき乗曲線!$D$40</c:f>
              <c:strCache>
                <c:ptCount val="1"/>
                <c:pt idx="0">
                  <c:v>2021/2/15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σ曲線とべき乗曲線!$B$40:$B$48</c:f>
              <c:numCache>
                <c:formatCode>0.000_ </c:formatCode>
                <c:ptCount val="9"/>
                <c:pt idx="0">
                  <c:v>2021.1161825726158</c:v>
                </c:pt>
                <c:pt idx="1">
                  <c:v>2021.1203319502092</c:v>
                </c:pt>
                <c:pt idx="2">
                  <c:v>2021.1244813278026</c:v>
                </c:pt>
                <c:pt idx="3">
                  <c:v>2021.1286307053961</c:v>
                </c:pt>
                <c:pt idx="4">
                  <c:v>2021.1327800829895</c:v>
                </c:pt>
                <c:pt idx="5">
                  <c:v>2021.1369294605829</c:v>
                </c:pt>
                <c:pt idx="6">
                  <c:v>2021.1410788381763</c:v>
                </c:pt>
                <c:pt idx="7">
                  <c:v>2021.1452282157697</c:v>
                </c:pt>
                <c:pt idx="8">
                  <c:v>2021.1493775933632</c:v>
                </c:pt>
              </c:numCache>
            </c:numRef>
          </c:xVal>
          <c:yVal>
            <c:numRef>
              <c:f>σ曲線とべき乗曲線!$I$40:$I$48</c:f>
              <c:numCache>
                <c:formatCode>#,##0.00_);[Red]\(#,##0.00\)</c:formatCode>
                <c:ptCount val="9"/>
                <c:pt idx="0">
                  <c:v>8456</c:v>
                </c:pt>
                <c:pt idx="1">
                  <c:v>8231.6810164782401</c:v>
                </c:pt>
                <c:pt idx="2">
                  <c:v>8142.0145708597129</c:v>
                </c:pt>
                <c:pt idx="3">
                  <c:v>8074.4638175608698</c:v>
                </c:pt>
                <c:pt idx="4">
                  <c:v>8018.3466604929936</c:v>
                </c:pt>
                <c:pt idx="5">
                  <c:v>7969.5274470289469</c:v>
                </c:pt>
                <c:pt idx="6">
                  <c:v>7925.8861263590479</c:v>
                </c:pt>
                <c:pt idx="7">
                  <c:v>7886.1638526850929</c:v>
                </c:pt>
                <c:pt idx="8">
                  <c:v>7849.5407804296437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9B0-4A2D-8596-EF42A95189D3}"/>
            </c:ext>
          </c:extLst>
        </c:ser>
        <c:ser>
          <c:idx val="9"/>
          <c:order val="6"/>
          <c:tx>
            <c:strRef>
              <c:f>σ曲線とべき乗曲線!$M$48</c:f>
              <c:strCache>
                <c:ptCount val="1"/>
                <c:pt idx="0">
                  <c:v>2021/2/26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σ曲線とべき乗曲線!$B$48:$B$62</c:f>
              <c:numCache>
                <c:formatCode>0.000_ </c:formatCode>
                <c:ptCount val="15"/>
                <c:pt idx="0">
                  <c:v>2021.1493775933632</c:v>
                </c:pt>
                <c:pt idx="1">
                  <c:v>2021.1535269709566</c:v>
                </c:pt>
                <c:pt idx="2">
                  <c:v>2021.15767634855</c:v>
                </c:pt>
                <c:pt idx="3">
                  <c:v>2021.1618257261434</c:v>
                </c:pt>
                <c:pt idx="4">
                  <c:v>2021.1659751037369</c:v>
                </c:pt>
                <c:pt idx="5">
                  <c:v>2021.1701244813303</c:v>
                </c:pt>
                <c:pt idx="6">
                  <c:v>2021.1742738589237</c:v>
                </c:pt>
                <c:pt idx="7">
                  <c:v>2021.1784232365171</c:v>
                </c:pt>
                <c:pt idx="8">
                  <c:v>2021.1825726141105</c:v>
                </c:pt>
                <c:pt idx="9">
                  <c:v>2021.186721991704</c:v>
                </c:pt>
                <c:pt idx="10">
                  <c:v>2021.1908713692974</c:v>
                </c:pt>
                <c:pt idx="11">
                  <c:v>2021.1950207468908</c:v>
                </c:pt>
                <c:pt idx="12">
                  <c:v>2021.1991701244842</c:v>
                </c:pt>
                <c:pt idx="13">
                  <c:v>2021.2033195020776</c:v>
                </c:pt>
                <c:pt idx="14">
                  <c:v>2021.2074688796711</c:v>
                </c:pt>
              </c:numCache>
            </c:numRef>
          </c:xVal>
          <c:yVal>
            <c:numRef>
              <c:f>σ曲線とべき乗曲線!$Q$45:$Q$54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9B0-4A2D-8596-EF42A95189D3}"/>
            </c:ext>
          </c:extLst>
        </c:ser>
        <c:ser>
          <c:idx val="10"/>
          <c:order val="7"/>
          <c:tx>
            <c:strRef>
              <c:f>σ曲線とべき乗曲線!$T$31</c:f>
              <c:strCache>
                <c:ptCount val="1"/>
                <c:pt idx="0">
                  <c:v>2021/2/1</c:v>
                </c:pt>
              </c:strCache>
            </c:strRef>
          </c:tx>
          <c:spPr>
            <a:ln w="6350" cap="rnd">
              <a:solidFill>
                <a:schemeClr val="accent6"/>
              </a:solidFill>
              <a:prstDash val="dash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σ曲線とべき乗曲線!$S$31:$S$45</c:f>
              <c:numCache>
                <c:formatCode>0.000_ </c:formatCode>
                <c:ptCount val="15"/>
                <c:pt idx="0">
                  <c:v>2021.078838174275</c:v>
                </c:pt>
                <c:pt idx="1">
                  <c:v>2021.0829875518684</c:v>
                </c:pt>
                <c:pt idx="2">
                  <c:v>2021.0871369294618</c:v>
                </c:pt>
                <c:pt idx="3">
                  <c:v>2021.0912863070553</c:v>
                </c:pt>
                <c:pt idx="4">
                  <c:v>2021.0954356846487</c:v>
                </c:pt>
                <c:pt idx="5">
                  <c:v>2021.0995850622421</c:v>
                </c:pt>
                <c:pt idx="6">
                  <c:v>2021.1037344398355</c:v>
                </c:pt>
                <c:pt idx="7">
                  <c:v>2021.107883817429</c:v>
                </c:pt>
                <c:pt idx="8">
                  <c:v>2021.1120331950224</c:v>
                </c:pt>
                <c:pt idx="9">
                  <c:v>2021.1161825726158</c:v>
                </c:pt>
                <c:pt idx="10">
                  <c:v>2021.1203319502092</c:v>
                </c:pt>
                <c:pt idx="11">
                  <c:v>2021.1244813278026</c:v>
                </c:pt>
                <c:pt idx="12">
                  <c:v>2021.1286307053961</c:v>
                </c:pt>
                <c:pt idx="13">
                  <c:v>2021.1327800829895</c:v>
                </c:pt>
                <c:pt idx="14">
                  <c:v>2021.1369294605829</c:v>
                </c:pt>
              </c:numCache>
            </c:numRef>
          </c:xVal>
          <c:yVal>
            <c:numRef>
              <c:f>σ曲線とべき乗曲線!$X$31:$X$45</c:f>
              <c:numCache>
                <c:formatCode>#,##0.00_);[Red]\(#,##0.00\)</c:formatCode>
                <c:ptCount val="15"/>
                <c:pt idx="0">
                  <c:v>7311.8937608101605</c:v>
                </c:pt>
                <c:pt idx="1">
                  <c:v>7396.2314107678258</c:v>
                </c:pt>
                <c:pt idx="2">
                  <c:v>7487.4744795077831</c:v>
                </c:pt>
                <c:pt idx="3">
                  <c:v>7587.1809362701115</c:v>
                </c:pt>
                <c:pt idx="4">
                  <c:v>7697.5540747028062</c:v>
                </c:pt>
                <c:pt idx="5">
                  <c:v>7821.8767138140056</c:v>
                </c:pt>
                <c:pt idx="6">
                  <c:v>7965.4013718459573</c:v>
                </c:pt>
                <c:pt idx="7">
                  <c:v>8137.4506755434541</c:v>
                </c:pt>
                <c:pt idx="8">
                  <c:v>8357.583513453601</c:v>
                </c:pt>
                <c:pt idx="9">
                  <c:v>8682.8680781640742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9B0-4A2D-8596-EF42A95189D3}"/>
            </c:ext>
          </c:extLst>
        </c:ser>
        <c:ser>
          <c:idx val="11"/>
          <c:order val="8"/>
          <c:tx>
            <c:strRef>
              <c:f>σ曲線とべき乗曲線!$D$72</c:f>
              <c:strCache>
                <c:ptCount val="1"/>
                <c:pt idx="0">
                  <c:v>2021/4/1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σ曲線とべき乗曲線!$B$72:$B$86</c:f>
              <c:numCache>
                <c:formatCode>0.000_ </c:formatCode>
                <c:ptCount val="15"/>
                <c:pt idx="0">
                  <c:v>2021.2489626556053</c:v>
                </c:pt>
                <c:pt idx="1">
                  <c:v>2021.2531120331987</c:v>
                </c:pt>
                <c:pt idx="2">
                  <c:v>2021.2572614107921</c:v>
                </c:pt>
                <c:pt idx="3">
                  <c:v>2021.2614107883855</c:v>
                </c:pt>
                <c:pt idx="4">
                  <c:v>2021.265560165979</c:v>
                </c:pt>
                <c:pt idx="5">
                  <c:v>2021.2697095435724</c:v>
                </c:pt>
                <c:pt idx="6">
                  <c:v>2021.2738589211658</c:v>
                </c:pt>
                <c:pt idx="7">
                  <c:v>2021.2780082987592</c:v>
                </c:pt>
                <c:pt idx="8">
                  <c:v>2021.2821576763527</c:v>
                </c:pt>
                <c:pt idx="9">
                  <c:v>2021.2863070539461</c:v>
                </c:pt>
                <c:pt idx="10">
                  <c:v>2021.2904564315395</c:v>
                </c:pt>
                <c:pt idx="11">
                  <c:v>2021.2946058091329</c:v>
                </c:pt>
                <c:pt idx="12">
                  <c:v>2021.2987551867263</c:v>
                </c:pt>
                <c:pt idx="13">
                  <c:v>2021.3029045643198</c:v>
                </c:pt>
                <c:pt idx="14">
                  <c:v>2021.3070539419132</c:v>
                </c:pt>
              </c:numCache>
            </c:numRef>
          </c:xVal>
          <c:yVal>
            <c:numRef>
              <c:f>σ曲線とべき乗曲線!$Q$72:$Q$85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9B0-4A2D-8596-EF42A95189D3}"/>
            </c:ext>
          </c:extLst>
        </c:ser>
        <c:ser>
          <c:idx val="4"/>
          <c:order val="9"/>
          <c:tx>
            <c:strRef>
              <c:f>σ曲線とべき乗曲線!$M$66</c:f>
              <c:strCache>
                <c:ptCount val="1"/>
                <c:pt idx="0">
                  <c:v>2021/3/24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σ曲線とべき乗曲線!$B$66:$B$71</c:f>
              <c:numCache>
                <c:formatCode>0.000_ </c:formatCode>
                <c:ptCount val="6"/>
                <c:pt idx="0">
                  <c:v>2021.2240663900448</c:v>
                </c:pt>
                <c:pt idx="1">
                  <c:v>2021.2282157676382</c:v>
                </c:pt>
                <c:pt idx="2">
                  <c:v>2021.2323651452316</c:v>
                </c:pt>
                <c:pt idx="3">
                  <c:v>2021.236514522825</c:v>
                </c:pt>
                <c:pt idx="4">
                  <c:v>2021.2406639004184</c:v>
                </c:pt>
                <c:pt idx="5">
                  <c:v>2021.2448132780119</c:v>
                </c:pt>
              </c:numCache>
            </c:numRef>
          </c:xVal>
          <c:yVal>
            <c:numRef>
              <c:f>σ曲線とべき乗曲線!$O$66:$O$71</c:f>
              <c:numCache>
                <c:formatCode>#,##0.00_);[Red]\(#,##0.00\)</c:formatCode>
                <c:ptCount val="6"/>
                <c:pt idx="0">
                  <c:v>8120</c:v>
                </c:pt>
                <c:pt idx="1">
                  <c:v>8346.5155650708475</c:v>
                </c:pt>
                <c:pt idx="2">
                  <c:v>8443.7351419157203</c:v>
                </c:pt>
                <c:pt idx="3">
                  <c:v>8519.7239164141956</c:v>
                </c:pt>
                <c:pt idx="4">
                  <c:v>8584.7395335416277</c:v>
                </c:pt>
                <c:pt idx="5">
                  <c:v>8642.7533183944652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9B0-4A2D-8596-EF42A95189D3}"/>
            </c:ext>
          </c:extLst>
        </c:ser>
        <c:ser>
          <c:idx val="13"/>
          <c:order val="10"/>
          <c:tx>
            <c:strRef>
              <c:f>σ曲線とべき乗曲線!$D$71</c:f>
              <c:strCache>
                <c:ptCount val="1"/>
                <c:pt idx="0">
                  <c:v>2021/3/31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σ曲線とべき乗曲線!$B$71:$B$75</c:f>
              <c:numCache>
                <c:formatCode>0.000_ </c:formatCode>
                <c:ptCount val="5"/>
                <c:pt idx="0">
                  <c:v>2021.2448132780119</c:v>
                </c:pt>
                <c:pt idx="1">
                  <c:v>2021.2489626556053</c:v>
                </c:pt>
                <c:pt idx="2">
                  <c:v>2021.2531120331987</c:v>
                </c:pt>
                <c:pt idx="3">
                  <c:v>2021.2572614107921</c:v>
                </c:pt>
                <c:pt idx="4">
                  <c:v>2021.2614107883855</c:v>
                </c:pt>
              </c:numCache>
            </c:numRef>
          </c:xVal>
          <c:yVal>
            <c:numRef>
              <c:f>σ曲線とべき乗曲線!$I$71:$I$75</c:f>
              <c:numCache>
                <c:formatCode>#,##0.00_);[Red]\(#,##0.00\)</c:formatCode>
                <c:ptCount val="5"/>
                <c:pt idx="0">
                  <c:v>8616</c:v>
                </c:pt>
                <c:pt idx="1">
                  <c:v>8481.903889320447</c:v>
                </c:pt>
                <c:pt idx="2">
                  <c:v>8428.5227790456884</c:v>
                </c:pt>
                <c:pt idx="3">
                  <c:v>8388.4027502058252</c:v>
                </c:pt>
                <c:pt idx="4">
                  <c:v>8355.1401797511844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9B0-4A2D-8596-EF42A95189D3}"/>
            </c:ext>
          </c:extLst>
        </c:ser>
        <c:ser>
          <c:idx val="5"/>
          <c:order val="11"/>
          <c:tx>
            <c:strRef>
              <c:f>σ曲線とべき乗曲線!$T$48</c:f>
              <c:strCache>
                <c:ptCount val="1"/>
                <c:pt idx="0">
                  <c:v>2021/2/26</c:v>
                </c:pt>
              </c:strCache>
            </c:strRef>
          </c:tx>
          <c:spPr>
            <a:ln w="6350" cap="rnd">
              <a:solidFill>
                <a:schemeClr val="accent6"/>
              </a:solidFill>
              <a:prstDash val="dash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σ曲線とべき乗曲線!$S$48:$S$67</c:f>
              <c:numCache>
                <c:formatCode>0.000_ </c:formatCode>
                <c:ptCount val="20"/>
                <c:pt idx="0">
                  <c:v>2021.1493775933632</c:v>
                </c:pt>
                <c:pt idx="1">
                  <c:v>2021.1535269709566</c:v>
                </c:pt>
                <c:pt idx="2">
                  <c:v>2021.15767634855</c:v>
                </c:pt>
                <c:pt idx="3">
                  <c:v>2021.1618257261434</c:v>
                </c:pt>
                <c:pt idx="4">
                  <c:v>2021.1659751037369</c:v>
                </c:pt>
                <c:pt idx="5">
                  <c:v>2021.1701244813303</c:v>
                </c:pt>
                <c:pt idx="6">
                  <c:v>2021.1742738589237</c:v>
                </c:pt>
                <c:pt idx="7">
                  <c:v>2021.1784232365171</c:v>
                </c:pt>
                <c:pt idx="8">
                  <c:v>2021.1825726141105</c:v>
                </c:pt>
                <c:pt idx="9">
                  <c:v>2021.186721991704</c:v>
                </c:pt>
                <c:pt idx="10">
                  <c:v>2021.1908713692974</c:v>
                </c:pt>
                <c:pt idx="11">
                  <c:v>2021.1950207468908</c:v>
                </c:pt>
                <c:pt idx="12">
                  <c:v>2021.1991701244842</c:v>
                </c:pt>
                <c:pt idx="13">
                  <c:v>2021.2033195020776</c:v>
                </c:pt>
                <c:pt idx="14">
                  <c:v>2021.2074688796711</c:v>
                </c:pt>
                <c:pt idx="15">
                  <c:v>2021.2116182572645</c:v>
                </c:pt>
                <c:pt idx="16">
                  <c:v>2021.2157676348579</c:v>
                </c:pt>
                <c:pt idx="17">
                  <c:v>2021.2199170124513</c:v>
                </c:pt>
                <c:pt idx="18">
                  <c:v>2021.2240663900448</c:v>
                </c:pt>
                <c:pt idx="19">
                  <c:v>2021.2282157676382</c:v>
                </c:pt>
              </c:numCache>
            </c:numRef>
          </c:xVal>
          <c:yVal>
            <c:numRef>
              <c:f>σ曲線とべき乗曲線!$X$48:$X$67</c:f>
              <c:numCache>
                <c:formatCode>#,##0.00_);[Red]\(#,##0.00\)</c:formatCode>
                <c:ptCount val="20"/>
                <c:pt idx="0">
                  <c:v>7842.4294462563321</c:v>
                </c:pt>
                <c:pt idx="1">
                  <c:v>7870.7133942096061</c:v>
                </c:pt>
                <c:pt idx="2">
                  <c:v>7900.3672567951353</c:v>
                </c:pt>
                <c:pt idx="3">
                  <c:v>7931.5642538667598</c:v>
                </c:pt>
                <c:pt idx="4">
                  <c:v>7964.5152138842823</c:v>
                </c:pt>
                <c:pt idx="5">
                  <c:v>7999.4807520373988</c:v>
                </c:pt>
                <c:pt idx="6">
                  <c:v>8036.7889434586295</c:v>
                </c:pt>
                <c:pt idx="7">
                  <c:v>8076.8618219924701</c:v>
                </c:pt>
                <c:pt idx="8">
                  <c:v>8120.2566939561566</c:v>
                </c:pt>
                <c:pt idx="9">
                  <c:v>8167.7336904033673</c:v>
                </c:pt>
                <c:pt idx="10">
                  <c:v>8220.3729858901406</c:v>
                </c:pt>
                <c:pt idx="11">
                  <c:v>8279.7943731226642</c:v>
                </c:pt>
                <c:pt idx="12">
                  <c:v>8348.6130504796492</c:v>
                </c:pt>
                <c:pt idx="13">
                  <c:v>8431.5349476277515</c:v>
                </c:pt>
                <c:pt idx="14">
                  <c:v>8538.6719765742564</c:v>
                </c:pt>
                <c:pt idx="15">
                  <c:v>8701.2354090754161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9B0-4A2D-8596-EF42A95189D3}"/>
            </c:ext>
          </c:extLst>
        </c:ser>
        <c:ser>
          <c:idx val="6"/>
          <c:order val="12"/>
          <c:tx>
            <c:strRef>
              <c:f>σ曲線とべき乗曲線!$D$75</c:f>
              <c:strCache>
                <c:ptCount val="1"/>
                <c:pt idx="0">
                  <c:v>2021/4/6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σ曲線とべき乗曲線!$B$75:$B$82</c:f>
              <c:numCache>
                <c:formatCode>0.000_ </c:formatCode>
                <c:ptCount val="8"/>
                <c:pt idx="0">
                  <c:v>2021.2614107883855</c:v>
                </c:pt>
                <c:pt idx="1">
                  <c:v>2021.265560165979</c:v>
                </c:pt>
                <c:pt idx="2">
                  <c:v>2021.2697095435724</c:v>
                </c:pt>
                <c:pt idx="3">
                  <c:v>2021.2738589211658</c:v>
                </c:pt>
                <c:pt idx="4">
                  <c:v>2021.2780082987592</c:v>
                </c:pt>
                <c:pt idx="5">
                  <c:v>2021.2821576763527</c:v>
                </c:pt>
                <c:pt idx="6">
                  <c:v>2021.2863070539461</c:v>
                </c:pt>
                <c:pt idx="7">
                  <c:v>2021.2904564315395</c:v>
                </c:pt>
              </c:numCache>
            </c:numRef>
          </c:xVal>
          <c:yVal>
            <c:numRef>
              <c:f>σ曲線とべき乗曲線!$O$75:$O$82</c:f>
              <c:numCache>
                <c:formatCode>#,##0.00_);[Red]\(#,##0.00\)</c:formatCode>
                <c:ptCount val="8"/>
                <c:pt idx="0">
                  <c:v>8366</c:v>
                </c:pt>
                <c:pt idx="1">
                  <c:v>8435.8448667901666</c:v>
                </c:pt>
                <c:pt idx="2">
                  <c:v>8466.5032290875915</c:v>
                </c:pt>
                <c:pt idx="3">
                  <c:v>8490.7240509182793</c:v>
                </c:pt>
                <c:pt idx="4">
                  <c:v>8511.6164615022608</c:v>
                </c:pt>
                <c:pt idx="5">
                  <c:v>8530.3843306776489</c:v>
                </c:pt>
                <c:pt idx="6">
                  <c:v>8547.6448679412078</c:v>
                </c:pt>
                <c:pt idx="7">
                  <c:v>8563.7646026924522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9B0-4A2D-8596-EF42A95189D3}"/>
            </c:ext>
          </c:extLst>
        </c:ser>
        <c:ser>
          <c:idx val="12"/>
          <c:order val="13"/>
          <c:tx>
            <c:strRef>
              <c:f>σ曲線とべき乗曲線!$D$82</c:f>
              <c:strCache>
                <c:ptCount val="1"/>
                <c:pt idx="0">
                  <c:v>2021/4/15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σ曲線とべき乗曲線!$B$82:$B$92</c:f>
              <c:numCache>
                <c:formatCode>0.000_ </c:formatCode>
                <c:ptCount val="11"/>
                <c:pt idx="0">
                  <c:v>2021.2904564315395</c:v>
                </c:pt>
                <c:pt idx="1">
                  <c:v>2021.2946058091329</c:v>
                </c:pt>
                <c:pt idx="2">
                  <c:v>2021.2987551867263</c:v>
                </c:pt>
                <c:pt idx="3">
                  <c:v>2021.3029045643198</c:v>
                </c:pt>
                <c:pt idx="4">
                  <c:v>2021.3070539419132</c:v>
                </c:pt>
                <c:pt idx="5">
                  <c:v>2021.3112033195066</c:v>
                </c:pt>
                <c:pt idx="6">
                  <c:v>2021.3153526971</c:v>
                </c:pt>
                <c:pt idx="7">
                  <c:v>2021.3195020746934</c:v>
                </c:pt>
                <c:pt idx="8">
                  <c:v>2021.3236514522869</c:v>
                </c:pt>
                <c:pt idx="9">
                  <c:v>2021.3278008298803</c:v>
                </c:pt>
                <c:pt idx="10">
                  <c:v>2021.3319502074737</c:v>
                </c:pt>
              </c:numCache>
            </c:numRef>
          </c:xVal>
          <c:yVal>
            <c:numRef>
              <c:f>σ曲線とべき乗曲線!$P$82:$P$92</c:f>
              <c:numCache>
                <c:formatCode>#,##0.00_);[Red]\(#,##0.00\)</c:formatCode>
                <c:ptCount val="11"/>
                <c:pt idx="0">
                  <c:v>8564</c:v>
                </c:pt>
                <c:pt idx="1">
                  <c:v>8417.2348417677294</c:v>
                </c:pt>
                <c:pt idx="2">
                  <c:v>8358.7192201602684</c:v>
                </c:pt>
                <c:pt idx="3">
                  <c:v>8314.7020279126209</c:v>
                </c:pt>
                <c:pt idx="4">
                  <c:v>8278.1819309237926</c:v>
                </c:pt>
                <c:pt idx="5">
                  <c:v>8246.448100134161</c:v>
                </c:pt>
                <c:pt idx="6">
                  <c:v>8218.1107859055392</c:v>
                </c:pt>
                <c:pt idx="7">
                  <c:v>8192.3447213334202</c:v>
                </c:pt>
                <c:pt idx="8">
                  <c:v>8168.6123980874063</c:v>
                </c:pt>
                <c:pt idx="9">
                  <c:v>8146.5405987261747</c:v>
                </c:pt>
                <c:pt idx="10">
                  <c:v>8125.857685268943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9B0-4A2D-8596-EF42A95189D3}"/>
            </c:ext>
          </c:extLst>
        </c:ser>
        <c:ser>
          <c:idx val="14"/>
          <c:order val="14"/>
          <c:tx>
            <c:strRef>
              <c:f>σ曲線とべき乗曲線!$M$92</c:f>
              <c:strCache>
                <c:ptCount val="1"/>
                <c:pt idx="0">
                  <c:v>2021/4/30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  <a:tailEnd type="triangle"/>
            </a:ln>
            <a:effectLst/>
          </c:spPr>
          <c:marker>
            <c:symbol val="none"/>
          </c:marker>
          <c:xVal>
            <c:numRef>
              <c:f>σ曲線とべき乗曲線!$B$92:$B$113</c:f>
              <c:numCache>
                <c:formatCode>0.000_ </c:formatCode>
                <c:ptCount val="22"/>
                <c:pt idx="0">
                  <c:v>2021.3319502074737</c:v>
                </c:pt>
                <c:pt idx="1">
                  <c:v>2021.3360995850671</c:v>
                </c:pt>
                <c:pt idx="2">
                  <c:v>2021.3402489626606</c:v>
                </c:pt>
                <c:pt idx="3">
                  <c:v>2021.344398340254</c:v>
                </c:pt>
                <c:pt idx="4">
                  <c:v>2021.3485477178474</c:v>
                </c:pt>
                <c:pt idx="5">
                  <c:v>2021.3526970954408</c:v>
                </c:pt>
                <c:pt idx="6">
                  <c:v>2021.3568464730342</c:v>
                </c:pt>
                <c:pt idx="7">
                  <c:v>2021.3609958506277</c:v>
                </c:pt>
                <c:pt idx="8">
                  <c:v>2021.3651452282211</c:v>
                </c:pt>
                <c:pt idx="9">
                  <c:v>2021.3692946058145</c:v>
                </c:pt>
                <c:pt idx="10">
                  <c:v>2021.3734439834079</c:v>
                </c:pt>
                <c:pt idx="11">
                  <c:v>2021.3775933610013</c:v>
                </c:pt>
                <c:pt idx="12">
                  <c:v>2021.3817427385948</c:v>
                </c:pt>
                <c:pt idx="13">
                  <c:v>2021.3858921161882</c:v>
                </c:pt>
                <c:pt idx="14">
                  <c:v>2021.3900414937816</c:v>
                </c:pt>
                <c:pt idx="15">
                  <c:v>2021.394190871375</c:v>
                </c:pt>
                <c:pt idx="16">
                  <c:v>2021.3983402489685</c:v>
                </c:pt>
                <c:pt idx="17">
                  <c:v>2021.4024896265619</c:v>
                </c:pt>
                <c:pt idx="18">
                  <c:v>2021.4066390041553</c:v>
                </c:pt>
                <c:pt idx="19">
                  <c:v>2021.4107883817487</c:v>
                </c:pt>
                <c:pt idx="20">
                  <c:v>2021.4149377593421</c:v>
                </c:pt>
                <c:pt idx="21">
                  <c:v>2021.4190871369356</c:v>
                </c:pt>
              </c:numCache>
            </c:numRef>
          </c:xVal>
          <c:yVal>
            <c:numRef>
              <c:f>σ曲線とべき乗曲線!$O$92:$O$113</c:f>
              <c:numCache>
                <c:formatCode>#,##0.00_);[Red]\(#,##0.00\)</c:formatCode>
                <c:ptCount val="22"/>
                <c:pt idx="0">
                  <c:v>8127</c:v>
                </c:pt>
                <c:pt idx="1">
                  <c:v>8300.4178073541698</c:v>
                </c:pt>
                <c:pt idx="2">
                  <c:v>8374.8694863343244</c:v>
                </c:pt>
                <c:pt idx="3">
                  <c:v>8433.0668568865931</c:v>
                </c:pt>
                <c:pt idx="4">
                  <c:v>8482.8616514185924</c:v>
                </c:pt>
                <c:pt idx="5">
                  <c:v>8527.293896161922</c:v>
                </c:pt>
                <c:pt idx="6">
                  <c:v>8567.9220767549177</c:v>
                </c:pt>
                <c:pt idx="7">
                  <c:v>8605.6716411054258</c:v>
                </c:pt>
                <c:pt idx="8">
                  <c:v>8641.1453351216951</c:v>
                </c:pt>
                <c:pt idx="9">
                  <c:v>8674.761665787426</c:v>
                </c:pt>
                <c:pt idx="10">
                  <c:v>8706.8252283728671</c:v>
                </c:pt>
                <c:pt idx="11">
                  <c:v>8737.5658796923781</c:v>
                </c:pt>
                <c:pt idx="12">
                  <c:v>8767.1621275214875</c:v>
                </c:pt>
                <c:pt idx="13">
                  <c:v>8795.7558757575389</c:v>
                </c:pt>
                <c:pt idx="14">
                  <c:v>8823.4621359264129</c:v>
                </c:pt>
                <c:pt idx="15">
                  <c:v>8850.3756581908474</c:v>
                </c:pt>
                <c:pt idx="16">
                  <c:v>8876.5755979782061</c:v>
                </c:pt>
                <c:pt idx="17">
                  <c:v>8902.1288857826421</c:v>
                </c:pt>
                <c:pt idx="18">
                  <c:v>8927.0927151065644</c:v>
                </c:pt>
                <c:pt idx="19">
                  <c:v>8951.5164151640638</c:v>
                </c:pt>
                <c:pt idx="20">
                  <c:v>8975.4428846419687</c:v>
                </c:pt>
                <c:pt idx="21">
                  <c:v>8998.9097060558634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9B0-4A2D-8596-EF42A95189D3}"/>
            </c:ext>
          </c:extLst>
        </c:ser>
        <c:ser>
          <c:idx val="15"/>
          <c:order val="15"/>
          <c:tx>
            <c:strRef>
              <c:f>σ曲線とべき乗曲線!$T$92</c:f>
              <c:strCache>
                <c:ptCount val="1"/>
                <c:pt idx="0">
                  <c:v>2021/4/30</c:v>
                </c:pt>
              </c:strCache>
            </c:strRef>
          </c:tx>
          <c:spPr>
            <a:ln w="635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σ曲線とべき乗曲線!$S$92:$S$111</c:f>
              <c:numCache>
                <c:formatCode>0.000_ </c:formatCode>
                <c:ptCount val="20"/>
                <c:pt idx="0">
                  <c:v>2021.3319502074737</c:v>
                </c:pt>
                <c:pt idx="1">
                  <c:v>2021.3360995850671</c:v>
                </c:pt>
                <c:pt idx="2">
                  <c:v>2021.3402489626606</c:v>
                </c:pt>
                <c:pt idx="3">
                  <c:v>2021.344398340254</c:v>
                </c:pt>
                <c:pt idx="4">
                  <c:v>2021.3485477178474</c:v>
                </c:pt>
                <c:pt idx="5">
                  <c:v>2021.3526970954408</c:v>
                </c:pt>
                <c:pt idx="6">
                  <c:v>2021.3568464730342</c:v>
                </c:pt>
                <c:pt idx="7">
                  <c:v>2021.3609958506277</c:v>
                </c:pt>
                <c:pt idx="8">
                  <c:v>2021.3651452282211</c:v>
                </c:pt>
                <c:pt idx="9">
                  <c:v>2021.3692946058145</c:v>
                </c:pt>
                <c:pt idx="10">
                  <c:v>2021.3734439834079</c:v>
                </c:pt>
                <c:pt idx="11">
                  <c:v>2021.3775933610013</c:v>
                </c:pt>
                <c:pt idx="12">
                  <c:v>2021.3817427385948</c:v>
                </c:pt>
                <c:pt idx="13">
                  <c:v>2021.3858921161882</c:v>
                </c:pt>
                <c:pt idx="14">
                  <c:v>2021.3900414937816</c:v>
                </c:pt>
                <c:pt idx="15">
                  <c:v>2021.394190871375</c:v>
                </c:pt>
                <c:pt idx="16">
                  <c:v>2021.3983402489685</c:v>
                </c:pt>
                <c:pt idx="17">
                  <c:v>2021.4024896265619</c:v>
                </c:pt>
                <c:pt idx="18">
                  <c:v>2021.4066390041553</c:v>
                </c:pt>
                <c:pt idx="19">
                  <c:v>2021.4107883817487</c:v>
                </c:pt>
              </c:numCache>
            </c:numRef>
          </c:xVal>
          <c:yVal>
            <c:numRef>
              <c:f>σ曲線とべき乗曲線!$X$92:$X$111</c:f>
              <c:numCache>
                <c:formatCode>#,##0.00_);[Red]\(#,##0.00\)</c:formatCode>
                <c:ptCount val="20"/>
                <c:pt idx="0">
                  <c:v>8141.5643288477186</c:v>
                </c:pt>
                <c:pt idx="1">
                  <c:v>8175.3769150447361</c:v>
                </c:pt>
                <c:pt idx="2">
                  <c:v>8210.7634318283453</c:v>
                </c:pt>
                <c:pt idx="3">
                  <c:v>8247.9145864239181</c:v>
                </c:pt>
                <c:pt idx="4">
                  <c:v>8287.0606275265618</c:v>
                </c:pt>
                <c:pt idx="5">
                  <c:v>8328.4835240263874</c:v>
                </c:pt>
                <c:pt idx="6">
                  <c:v>8372.5343458288517</c:v>
                </c:pt>
                <c:pt idx="7">
                  <c:v>8419.6588141766169</c:v>
                </c:pt>
                <c:pt idx="8">
                  <c:v>8470.4362026985345</c:v>
                </c:pt>
                <c:pt idx="9">
                  <c:v>8525.641123741354</c:v>
                </c:pt>
                <c:pt idx="10">
                  <c:v>8586.346904692713</c:v>
                </c:pt>
                <c:pt idx="11">
                  <c:v>8654.1102989808205</c:v>
                </c:pt>
                <c:pt idx="12">
                  <c:v>8731.33114176052</c:v>
                </c:pt>
                <c:pt idx="13">
                  <c:v>8822.0402944130819</c:v>
                </c:pt>
                <c:pt idx="14">
                  <c:v>8933.9542048478143</c:v>
                </c:pt>
                <c:pt idx="15">
                  <c:v>9085.6526177842352</c:v>
                </c:pt>
                <c:pt idx="16">
                  <c:v>9356.4355154461809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9B0-4A2D-8596-EF42A95189D3}"/>
            </c:ext>
          </c:extLst>
        </c:ser>
        <c:ser>
          <c:idx val="16"/>
          <c:order val="16"/>
          <c:tx>
            <c:strRef>
              <c:f>σ曲線とべき乗曲線!$AA$92</c:f>
              <c:strCache>
                <c:ptCount val="1"/>
                <c:pt idx="0">
                  <c:v>2021/4/30</c:v>
                </c:pt>
              </c:strCache>
            </c:strRef>
          </c:tx>
          <c:spPr>
            <a:ln w="635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σ曲線とべき乗曲線!$Z$92:$Z$115</c:f>
              <c:numCache>
                <c:formatCode>0.000_ </c:formatCode>
                <c:ptCount val="24"/>
                <c:pt idx="0">
                  <c:v>2021.3319502074737</c:v>
                </c:pt>
                <c:pt idx="1">
                  <c:v>2021.3360995850671</c:v>
                </c:pt>
                <c:pt idx="2">
                  <c:v>2021.3402489626606</c:v>
                </c:pt>
                <c:pt idx="3">
                  <c:v>2021.344398340254</c:v>
                </c:pt>
                <c:pt idx="4">
                  <c:v>2021.3485477178474</c:v>
                </c:pt>
                <c:pt idx="5">
                  <c:v>2021.3526970954408</c:v>
                </c:pt>
                <c:pt idx="6">
                  <c:v>2021.3568464730342</c:v>
                </c:pt>
                <c:pt idx="7">
                  <c:v>2021.3609958506277</c:v>
                </c:pt>
                <c:pt idx="8">
                  <c:v>2021.3651452282211</c:v>
                </c:pt>
                <c:pt idx="9">
                  <c:v>2021.3692946058145</c:v>
                </c:pt>
                <c:pt idx="10">
                  <c:v>2021.3734439834079</c:v>
                </c:pt>
                <c:pt idx="11">
                  <c:v>2021.3775933610013</c:v>
                </c:pt>
                <c:pt idx="12">
                  <c:v>2021.3817427385948</c:v>
                </c:pt>
                <c:pt idx="13">
                  <c:v>2021.3858921161882</c:v>
                </c:pt>
                <c:pt idx="14">
                  <c:v>2021.3900414937816</c:v>
                </c:pt>
                <c:pt idx="15">
                  <c:v>2021.394190871375</c:v>
                </c:pt>
                <c:pt idx="16">
                  <c:v>2021.3983402489685</c:v>
                </c:pt>
                <c:pt idx="17">
                  <c:v>2021.4024896265619</c:v>
                </c:pt>
                <c:pt idx="18">
                  <c:v>2021.4066390041553</c:v>
                </c:pt>
                <c:pt idx="19">
                  <c:v>2021.4107883817487</c:v>
                </c:pt>
                <c:pt idx="20">
                  <c:v>2021.4149377593421</c:v>
                </c:pt>
                <c:pt idx="21">
                  <c:v>2021.4190871369356</c:v>
                </c:pt>
                <c:pt idx="22">
                  <c:v>2021.423236514529</c:v>
                </c:pt>
                <c:pt idx="23">
                  <c:v>2021.4273858921224</c:v>
                </c:pt>
              </c:numCache>
            </c:numRef>
          </c:xVal>
          <c:yVal>
            <c:numRef>
              <c:f>σ曲線とべき乗曲線!$AE$92:$AE$115</c:f>
              <c:numCache>
                <c:formatCode>#,##0.00_);[Red]\(#,##0.00\)</c:formatCode>
                <c:ptCount val="24"/>
                <c:pt idx="0">
                  <c:v>8152.2104974750309</c:v>
                </c:pt>
                <c:pt idx="1">
                  <c:v>8183.456787408255</c:v>
                </c:pt>
                <c:pt idx="2">
                  <c:v>8215.8755267086217</c:v>
                </c:pt>
                <c:pt idx="3">
                  <c:v>8249.5796478045741</c:v>
                </c:pt>
                <c:pt idx="4">
                  <c:v>8284.7004045541853</c:v>
                </c:pt>
                <c:pt idx="5">
                  <c:v>8321.3917077732112</c:v>
                </c:pt>
                <c:pt idx="6">
                  <c:v>8359.8358537380991</c:v>
                </c:pt>
                <c:pt idx="7">
                  <c:v>8400.2512286058991</c:v>
                </c:pt>
                <c:pt idx="8">
                  <c:v>8442.9028813755249</c:v>
                </c:pt>
                <c:pt idx="9">
                  <c:v>8488.1173732128645</c:v>
                </c:pt>
                <c:pt idx="10">
                  <c:v>8536.3042004693489</c:v>
                </c:pt>
                <c:pt idx="11">
                  <c:v>8587.9876922095173</c:v>
                </c:pt>
                <c:pt idx="12">
                  <c:v>8643.8563244318448</c:v>
                </c:pt>
                <c:pt idx="13">
                  <c:v>8704.8425242922349</c:v>
                </c:pt>
                <c:pt idx="14">
                  <c:v>8772.2593540086636</c:v>
                </c:pt>
                <c:pt idx="15">
                  <c:v>8848.0522254952775</c:v>
                </c:pt>
                <c:pt idx="16">
                  <c:v>8935.3093759203657</c:v>
                </c:pt>
                <c:pt idx="17">
                  <c:v>9039.4473998546691</c:v>
                </c:pt>
                <c:pt idx="18">
                  <c:v>9171.6021758810784</c:v>
                </c:pt>
                <c:pt idx="19">
                  <c:v>9362.8207673768211</c:v>
                </c:pt>
                <c:pt idx="20">
                  <c:v>9963.5681398763172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9B0-4A2D-8596-EF42A9518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554736"/>
        <c:axId val="915553456"/>
      </c:scatterChart>
      <c:valAx>
        <c:axId val="915554736"/>
        <c:scaling>
          <c:orientation val="minMax"/>
          <c:max val="2021.5"/>
          <c:min val="202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15553456"/>
        <c:crosses val="autoZero"/>
        <c:crossBetween val="midCat"/>
        <c:majorUnit val="0.1"/>
      </c:valAx>
      <c:valAx>
        <c:axId val="915553456"/>
        <c:scaling>
          <c:orientation val="minMax"/>
          <c:max val="10000"/>
          <c:min val="7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15554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対数周期曲線!$D$12</c:f>
              <c:strCache>
                <c:ptCount val="1"/>
                <c:pt idx="0">
                  <c:v>トヨタ自動車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対数周期曲線!$B$236:$B$342</c:f>
              <c:numCache>
                <c:formatCode>0.000_ </c:formatCode>
                <c:ptCount val="107"/>
                <c:pt idx="0">
                  <c:v>2021.925311203333</c:v>
                </c:pt>
                <c:pt idx="1">
                  <c:v>2021.9294605809264</c:v>
                </c:pt>
                <c:pt idx="2">
                  <c:v>2021.9336099585198</c:v>
                </c:pt>
                <c:pt idx="3">
                  <c:v>2021.9377593361132</c:v>
                </c:pt>
                <c:pt idx="4">
                  <c:v>2021.9419087137067</c:v>
                </c:pt>
                <c:pt idx="5">
                  <c:v>2021.9460580913001</c:v>
                </c:pt>
                <c:pt idx="6">
                  <c:v>2021.9502074688935</c:v>
                </c:pt>
                <c:pt idx="7">
                  <c:v>2021.9543568464869</c:v>
                </c:pt>
                <c:pt idx="8">
                  <c:v>2021.9585062240803</c:v>
                </c:pt>
                <c:pt idx="9">
                  <c:v>2021.9626556016738</c:v>
                </c:pt>
                <c:pt idx="10">
                  <c:v>2021.9668049792672</c:v>
                </c:pt>
                <c:pt idx="11">
                  <c:v>2021.9709543568606</c:v>
                </c:pt>
                <c:pt idx="12">
                  <c:v>2021.975103734454</c:v>
                </c:pt>
                <c:pt idx="13">
                  <c:v>2021.9792531120474</c:v>
                </c:pt>
                <c:pt idx="14">
                  <c:v>2021.9834024896409</c:v>
                </c:pt>
                <c:pt idx="15">
                  <c:v>2021.9875518672343</c:v>
                </c:pt>
                <c:pt idx="16">
                  <c:v>2021.9917012448277</c:v>
                </c:pt>
                <c:pt idx="17">
                  <c:v>2021.9958506224211</c:v>
                </c:pt>
                <c:pt idx="18">
                  <c:v>2022.0000000000146</c:v>
                </c:pt>
                <c:pt idx="19">
                  <c:v>2022.004149377608</c:v>
                </c:pt>
                <c:pt idx="20">
                  <c:v>2022.0082987552014</c:v>
                </c:pt>
                <c:pt idx="21">
                  <c:v>2022.0124481327948</c:v>
                </c:pt>
                <c:pt idx="22">
                  <c:v>2022.0165975103882</c:v>
                </c:pt>
                <c:pt idx="23">
                  <c:v>2022.0207468879817</c:v>
                </c:pt>
                <c:pt idx="24">
                  <c:v>2022.0248962655751</c:v>
                </c:pt>
                <c:pt idx="25">
                  <c:v>2022.0290456431685</c:v>
                </c:pt>
                <c:pt idx="26">
                  <c:v>2022.0331950207619</c:v>
                </c:pt>
                <c:pt idx="27">
                  <c:v>2022.0373443983553</c:v>
                </c:pt>
                <c:pt idx="28">
                  <c:v>2022.0414937759488</c:v>
                </c:pt>
                <c:pt idx="29">
                  <c:v>2022.0456431535422</c:v>
                </c:pt>
                <c:pt idx="30">
                  <c:v>2022.0497925311356</c:v>
                </c:pt>
                <c:pt idx="31">
                  <c:v>2022.053941908729</c:v>
                </c:pt>
                <c:pt idx="32">
                  <c:v>2022.0580912863225</c:v>
                </c:pt>
                <c:pt idx="33">
                  <c:v>2022.0622406639159</c:v>
                </c:pt>
                <c:pt idx="34">
                  <c:v>2022.0663900415093</c:v>
                </c:pt>
                <c:pt idx="35">
                  <c:v>2022.0705394191027</c:v>
                </c:pt>
                <c:pt idx="36">
                  <c:v>2022.0746887966961</c:v>
                </c:pt>
                <c:pt idx="37">
                  <c:v>2022.0788381742896</c:v>
                </c:pt>
                <c:pt idx="38">
                  <c:v>2022.082987551883</c:v>
                </c:pt>
                <c:pt idx="39">
                  <c:v>2022.0871369294764</c:v>
                </c:pt>
                <c:pt idx="40">
                  <c:v>2022.0912863070698</c:v>
                </c:pt>
                <c:pt idx="41">
                  <c:v>2022.0954356846632</c:v>
                </c:pt>
                <c:pt idx="42">
                  <c:v>2022.0995850622567</c:v>
                </c:pt>
                <c:pt idx="43">
                  <c:v>2022.1037344398501</c:v>
                </c:pt>
                <c:pt idx="44">
                  <c:v>2022.1078838174435</c:v>
                </c:pt>
                <c:pt idx="45">
                  <c:v>2022.1120331950369</c:v>
                </c:pt>
                <c:pt idx="46">
                  <c:v>2022.1161825726304</c:v>
                </c:pt>
                <c:pt idx="47">
                  <c:v>2022.1203319502238</c:v>
                </c:pt>
                <c:pt idx="48">
                  <c:v>2022.1244813278172</c:v>
                </c:pt>
                <c:pt idx="49">
                  <c:v>2022.1286307054106</c:v>
                </c:pt>
                <c:pt idx="50">
                  <c:v>2022.132780083004</c:v>
                </c:pt>
                <c:pt idx="51">
                  <c:v>2022.1369294605975</c:v>
                </c:pt>
                <c:pt idx="52">
                  <c:v>2022.1410788381909</c:v>
                </c:pt>
                <c:pt idx="53">
                  <c:v>2022.1452282157843</c:v>
                </c:pt>
                <c:pt idx="54">
                  <c:v>2022.1493775933777</c:v>
                </c:pt>
              </c:numCache>
            </c:numRef>
          </c:xVal>
          <c:yVal>
            <c:numRef>
              <c:f>対数周期曲線!$D$236:$D$342</c:f>
              <c:numCache>
                <c:formatCode>#,##0_);[Red]\(#,##0\)</c:formatCode>
                <c:ptCount val="10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13-4126-9627-114FEFAC5A99}"/>
            </c:ext>
          </c:extLst>
        </c:ser>
        <c:ser>
          <c:idx val="5"/>
          <c:order val="1"/>
          <c:tx>
            <c:strRef>
              <c:f>対数周期曲線!$C$255</c:f>
              <c:strCache>
                <c:ptCount val="1"/>
              </c:strCache>
            </c:strRef>
          </c:tx>
          <c:spPr>
            <a:ln w="6350" cap="rnd">
              <a:solidFill>
                <a:schemeClr val="accent6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対数周期曲線!$B$258:$B$310</c:f>
              <c:numCache>
                <c:formatCode>0.000_ </c:formatCode>
                <c:ptCount val="53"/>
                <c:pt idx="0">
                  <c:v>2022.0165975103882</c:v>
                </c:pt>
                <c:pt idx="1">
                  <c:v>2022.0207468879817</c:v>
                </c:pt>
                <c:pt idx="2">
                  <c:v>2022.0248962655751</c:v>
                </c:pt>
                <c:pt idx="3">
                  <c:v>2022.0290456431685</c:v>
                </c:pt>
                <c:pt idx="4">
                  <c:v>2022.0331950207619</c:v>
                </c:pt>
                <c:pt idx="5">
                  <c:v>2022.0373443983553</c:v>
                </c:pt>
                <c:pt idx="6">
                  <c:v>2022.0414937759488</c:v>
                </c:pt>
                <c:pt idx="7">
                  <c:v>2022.0456431535422</c:v>
                </c:pt>
                <c:pt idx="8">
                  <c:v>2022.0497925311356</c:v>
                </c:pt>
                <c:pt idx="9">
                  <c:v>2022.053941908729</c:v>
                </c:pt>
                <c:pt idx="10">
                  <c:v>2022.0580912863225</c:v>
                </c:pt>
                <c:pt idx="11">
                  <c:v>2022.0622406639159</c:v>
                </c:pt>
                <c:pt idx="12">
                  <c:v>2022.0663900415093</c:v>
                </c:pt>
                <c:pt idx="13">
                  <c:v>2022.0705394191027</c:v>
                </c:pt>
                <c:pt idx="14">
                  <c:v>2022.0746887966961</c:v>
                </c:pt>
                <c:pt idx="15">
                  <c:v>2022.0788381742896</c:v>
                </c:pt>
                <c:pt idx="16">
                  <c:v>2022.082987551883</c:v>
                </c:pt>
                <c:pt idx="17">
                  <c:v>2022.0871369294764</c:v>
                </c:pt>
                <c:pt idx="18">
                  <c:v>2022.0912863070698</c:v>
                </c:pt>
                <c:pt idx="19">
                  <c:v>2022.0954356846632</c:v>
                </c:pt>
                <c:pt idx="20">
                  <c:v>2022.0995850622567</c:v>
                </c:pt>
                <c:pt idx="21">
                  <c:v>2022.1037344398501</c:v>
                </c:pt>
                <c:pt idx="22">
                  <c:v>2022.1078838174435</c:v>
                </c:pt>
                <c:pt idx="23">
                  <c:v>2022.1120331950369</c:v>
                </c:pt>
                <c:pt idx="24">
                  <c:v>2022.1161825726304</c:v>
                </c:pt>
                <c:pt idx="25">
                  <c:v>2022.1203319502238</c:v>
                </c:pt>
                <c:pt idx="26">
                  <c:v>2022.1244813278172</c:v>
                </c:pt>
                <c:pt idx="27">
                  <c:v>2022.1286307054106</c:v>
                </c:pt>
                <c:pt idx="28">
                  <c:v>2022.132780083004</c:v>
                </c:pt>
                <c:pt idx="29">
                  <c:v>2022.1369294605975</c:v>
                </c:pt>
                <c:pt idx="30">
                  <c:v>2022.1410788381909</c:v>
                </c:pt>
                <c:pt idx="31">
                  <c:v>2022.1452282157843</c:v>
                </c:pt>
                <c:pt idx="32">
                  <c:v>2022.1493775933777</c:v>
                </c:pt>
              </c:numCache>
            </c:numRef>
          </c:xVal>
          <c:yVal>
            <c:numRef>
              <c:f>対数周期曲線!$K$258:$K$311</c:f>
              <c:numCache>
                <c:formatCode>0.00_ </c:formatCode>
                <c:ptCount val="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13-4126-9627-114FEFAC5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554736"/>
        <c:axId val="915553456"/>
      </c:scatterChart>
      <c:valAx>
        <c:axId val="915554736"/>
        <c:scaling>
          <c:orientation val="minMax"/>
          <c:max val="2021.3"/>
          <c:min val="2020.9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15553456"/>
        <c:crosses val="autoZero"/>
        <c:crossBetween val="midCat"/>
        <c:majorUnit val="0.1"/>
      </c:valAx>
      <c:valAx>
        <c:axId val="915553456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15554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対数周期曲線!#REF!</c:f>
            </c:numRef>
          </c:xVal>
          <c:yVal>
            <c:numRef>
              <c:f>対数周期曲線!#REF!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対数周期曲線!#REF!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092-4267-807E-21D205D5B0D3}"/>
            </c:ext>
          </c:extLst>
        </c:ser>
        <c:ser>
          <c:idx val="5"/>
          <c:order val="1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対数周期曲線!#REF!</c:f>
            </c:numRef>
          </c:xVal>
          <c:yVal>
            <c:numRef>
              <c:f>対数周期曲線!#REF!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対数周期曲線!#REF!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092-4267-807E-21D205D5B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554736"/>
        <c:axId val="915553456"/>
      </c:scatterChart>
      <c:valAx>
        <c:axId val="915554736"/>
        <c:scaling>
          <c:orientation val="minMax"/>
          <c:max val="2021.3"/>
          <c:min val="2020.9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15553456"/>
        <c:crosses val="autoZero"/>
        <c:crossBetween val="midCat"/>
        <c:majorUnit val="0.1"/>
      </c:valAx>
      <c:valAx>
        <c:axId val="915553456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15554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対数周期曲線!$D$12</c:f>
              <c:strCache>
                <c:ptCount val="1"/>
                <c:pt idx="0">
                  <c:v>トヨタ自動車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対数周期曲線!$B$13:$B$132</c:f>
              <c:numCache>
                <c:formatCode>0.000_ </c:formatCode>
                <c:ptCount val="120"/>
                <c:pt idx="0">
                  <c:v>2021</c:v>
                </c:pt>
                <c:pt idx="1">
                  <c:v>2021.0041493775934</c:v>
                </c:pt>
                <c:pt idx="2">
                  <c:v>2021.0082987551868</c:v>
                </c:pt>
                <c:pt idx="3">
                  <c:v>2021.0124481327803</c:v>
                </c:pt>
                <c:pt idx="4">
                  <c:v>2021.0165975103737</c:v>
                </c:pt>
                <c:pt idx="5">
                  <c:v>2021.0207468879671</c:v>
                </c:pt>
                <c:pt idx="6">
                  <c:v>2021.0248962655605</c:v>
                </c:pt>
                <c:pt idx="7">
                  <c:v>2021.0290456431539</c:v>
                </c:pt>
                <c:pt idx="8">
                  <c:v>2021.0331950207474</c:v>
                </c:pt>
                <c:pt idx="9">
                  <c:v>2021.0373443983408</c:v>
                </c:pt>
                <c:pt idx="10">
                  <c:v>2021.0414937759342</c:v>
                </c:pt>
                <c:pt idx="11">
                  <c:v>2021.0456431535276</c:v>
                </c:pt>
                <c:pt idx="12">
                  <c:v>2021.0497925311211</c:v>
                </c:pt>
                <c:pt idx="13">
                  <c:v>2021.0539419087145</c:v>
                </c:pt>
                <c:pt idx="14">
                  <c:v>2021.0580912863079</c:v>
                </c:pt>
                <c:pt idx="15">
                  <c:v>2021.0622406639013</c:v>
                </c:pt>
                <c:pt idx="16">
                  <c:v>2021.0663900414947</c:v>
                </c:pt>
                <c:pt idx="17">
                  <c:v>2021.0705394190882</c:v>
                </c:pt>
                <c:pt idx="18">
                  <c:v>2021.0746887966816</c:v>
                </c:pt>
                <c:pt idx="19">
                  <c:v>2021.078838174275</c:v>
                </c:pt>
                <c:pt idx="20">
                  <c:v>2021.0829875518684</c:v>
                </c:pt>
                <c:pt idx="21">
                  <c:v>2021.0871369294618</c:v>
                </c:pt>
                <c:pt idx="22">
                  <c:v>2021.0912863070553</c:v>
                </c:pt>
                <c:pt idx="23">
                  <c:v>2021.0954356846487</c:v>
                </c:pt>
                <c:pt idx="24">
                  <c:v>2021.0995850622421</c:v>
                </c:pt>
                <c:pt idx="25">
                  <c:v>2021.1037344398355</c:v>
                </c:pt>
                <c:pt idx="26">
                  <c:v>2021.107883817429</c:v>
                </c:pt>
                <c:pt idx="27">
                  <c:v>2021.1120331950224</c:v>
                </c:pt>
                <c:pt idx="28">
                  <c:v>2021.1161825726158</c:v>
                </c:pt>
                <c:pt idx="29">
                  <c:v>2021.1203319502092</c:v>
                </c:pt>
                <c:pt idx="30">
                  <c:v>2021.1244813278026</c:v>
                </c:pt>
                <c:pt idx="31">
                  <c:v>2021.1286307053961</c:v>
                </c:pt>
                <c:pt idx="32">
                  <c:v>2021.1327800829895</c:v>
                </c:pt>
                <c:pt idx="33">
                  <c:v>2021.1369294605829</c:v>
                </c:pt>
                <c:pt idx="34">
                  <c:v>2021.1410788381763</c:v>
                </c:pt>
                <c:pt idx="35">
                  <c:v>2021.1452282157697</c:v>
                </c:pt>
                <c:pt idx="36">
                  <c:v>2021.1493775933632</c:v>
                </c:pt>
                <c:pt idx="37">
                  <c:v>2021.1535269709566</c:v>
                </c:pt>
                <c:pt idx="38">
                  <c:v>2021.15767634855</c:v>
                </c:pt>
                <c:pt idx="39">
                  <c:v>2021.1618257261434</c:v>
                </c:pt>
                <c:pt idx="40">
                  <c:v>2021.1659751037369</c:v>
                </c:pt>
                <c:pt idx="41">
                  <c:v>2021.1701244813303</c:v>
                </c:pt>
                <c:pt idx="42">
                  <c:v>2021.1742738589237</c:v>
                </c:pt>
                <c:pt idx="43">
                  <c:v>2021.1784232365171</c:v>
                </c:pt>
                <c:pt idx="44">
                  <c:v>2021.1825726141105</c:v>
                </c:pt>
                <c:pt idx="45">
                  <c:v>2021.186721991704</c:v>
                </c:pt>
                <c:pt idx="46">
                  <c:v>2021.1908713692974</c:v>
                </c:pt>
                <c:pt idx="47">
                  <c:v>2021.1950207468908</c:v>
                </c:pt>
                <c:pt idx="48">
                  <c:v>2021.1991701244842</c:v>
                </c:pt>
                <c:pt idx="49">
                  <c:v>2021.2033195020776</c:v>
                </c:pt>
                <c:pt idx="50">
                  <c:v>2021.2074688796711</c:v>
                </c:pt>
                <c:pt idx="51">
                  <c:v>2021.2116182572645</c:v>
                </c:pt>
                <c:pt idx="52">
                  <c:v>2021.2157676348579</c:v>
                </c:pt>
                <c:pt idx="53">
                  <c:v>2021.2199170124513</c:v>
                </c:pt>
                <c:pt idx="54">
                  <c:v>2021.2240663900448</c:v>
                </c:pt>
                <c:pt idx="55">
                  <c:v>2021.2282157676382</c:v>
                </c:pt>
                <c:pt idx="56">
                  <c:v>2021.2323651452316</c:v>
                </c:pt>
                <c:pt idx="57">
                  <c:v>2021.236514522825</c:v>
                </c:pt>
                <c:pt idx="58">
                  <c:v>2021.2406639004184</c:v>
                </c:pt>
                <c:pt idx="59">
                  <c:v>2021.2448132780119</c:v>
                </c:pt>
                <c:pt idx="60">
                  <c:v>2021.2489626556053</c:v>
                </c:pt>
                <c:pt idx="61">
                  <c:v>2021.2531120331987</c:v>
                </c:pt>
                <c:pt idx="62">
                  <c:v>2021.2572614107921</c:v>
                </c:pt>
                <c:pt idx="63">
                  <c:v>2021.2614107883855</c:v>
                </c:pt>
                <c:pt idx="64">
                  <c:v>2021.265560165979</c:v>
                </c:pt>
                <c:pt idx="65">
                  <c:v>2021.2697095435724</c:v>
                </c:pt>
                <c:pt idx="66">
                  <c:v>2021.2738589211658</c:v>
                </c:pt>
                <c:pt idx="67">
                  <c:v>2021.2780082987592</c:v>
                </c:pt>
                <c:pt idx="68">
                  <c:v>2021.2821576763527</c:v>
                </c:pt>
                <c:pt idx="69">
                  <c:v>2021.2863070539461</c:v>
                </c:pt>
                <c:pt idx="70">
                  <c:v>2021.2904564315395</c:v>
                </c:pt>
                <c:pt idx="71">
                  <c:v>2021.2946058091329</c:v>
                </c:pt>
                <c:pt idx="72">
                  <c:v>2021.2987551867263</c:v>
                </c:pt>
                <c:pt idx="73">
                  <c:v>2021.3029045643198</c:v>
                </c:pt>
                <c:pt idx="74">
                  <c:v>2021.3070539419132</c:v>
                </c:pt>
                <c:pt idx="75">
                  <c:v>2021.3112033195066</c:v>
                </c:pt>
                <c:pt idx="76">
                  <c:v>2021.3153526971</c:v>
                </c:pt>
                <c:pt idx="77">
                  <c:v>2021.3195020746934</c:v>
                </c:pt>
                <c:pt idx="78">
                  <c:v>2021.3236514522869</c:v>
                </c:pt>
                <c:pt idx="79">
                  <c:v>2021.3278008298803</c:v>
                </c:pt>
                <c:pt idx="80">
                  <c:v>2021.3319502074737</c:v>
                </c:pt>
                <c:pt idx="81">
                  <c:v>2021.3360995850671</c:v>
                </c:pt>
                <c:pt idx="82">
                  <c:v>2021.3402489626606</c:v>
                </c:pt>
                <c:pt idx="83">
                  <c:v>2021.344398340254</c:v>
                </c:pt>
                <c:pt idx="84">
                  <c:v>2021.3485477178474</c:v>
                </c:pt>
                <c:pt idx="85">
                  <c:v>2021.3526970954408</c:v>
                </c:pt>
                <c:pt idx="86">
                  <c:v>2021.3568464730342</c:v>
                </c:pt>
                <c:pt idx="87">
                  <c:v>2021.3609958506277</c:v>
                </c:pt>
                <c:pt idx="88">
                  <c:v>2021.3651452282211</c:v>
                </c:pt>
                <c:pt idx="89">
                  <c:v>2021.3692946058145</c:v>
                </c:pt>
                <c:pt idx="90">
                  <c:v>2021.3734439834079</c:v>
                </c:pt>
                <c:pt idx="91">
                  <c:v>2021.3775933610013</c:v>
                </c:pt>
                <c:pt idx="92">
                  <c:v>2021.3817427385948</c:v>
                </c:pt>
                <c:pt idx="93">
                  <c:v>2021.3858921161882</c:v>
                </c:pt>
                <c:pt idx="94">
                  <c:v>2021.3900414937816</c:v>
                </c:pt>
                <c:pt idx="95">
                  <c:v>2021.394190871375</c:v>
                </c:pt>
                <c:pt idx="96">
                  <c:v>2021.3983402489685</c:v>
                </c:pt>
                <c:pt idx="97">
                  <c:v>2021.4024896265619</c:v>
                </c:pt>
                <c:pt idx="98">
                  <c:v>2021.4066390041553</c:v>
                </c:pt>
                <c:pt idx="99">
                  <c:v>2021.4107883817487</c:v>
                </c:pt>
                <c:pt idx="100">
                  <c:v>2021.4149377593421</c:v>
                </c:pt>
                <c:pt idx="101">
                  <c:v>2021.4190871369356</c:v>
                </c:pt>
                <c:pt idx="102">
                  <c:v>2021.423236514529</c:v>
                </c:pt>
                <c:pt idx="103">
                  <c:v>2021.4273858921224</c:v>
                </c:pt>
                <c:pt idx="104">
                  <c:v>2021.4315352697158</c:v>
                </c:pt>
                <c:pt idx="105">
                  <c:v>2021.4356846473092</c:v>
                </c:pt>
                <c:pt idx="106">
                  <c:v>2021.4398340249027</c:v>
                </c:pt>
                <c:pt idx="107">
                  <c:v>2021.4439834024961</c:v>
                </c:pt>
                <c:pt idx="108">
                  <c:v>2021.4481327800895</c:v>
                </c:pt>
                <c:pt idx="109">
                  <c:v>2021.4522821576829</c:v>
                </c:pt>
                <c:pt idx="110">
                  <c:v>2021.4564315352764</c:v>
                </c:pt>
                <c:pt idx="111">
                  <c:v>2021.4605809128698</c:v>
                </c:pt>
                <c:pt idx="112">
                  <c:v>2021.4647302904632</c:v>
                </c:pt>
                <c:pt idx="113">
                  <c:v>2021.4688796680566</c:v>
                </c:pt>
                <c:pt idx="114">
                  <c:v>2021.47302904565</c:v>
                </c:pt>
                <c:pt idx="115">
                  <c:v>2021.4771784232435</c:v>
                </c:pt>
                <c:pt idx="116">
                  <c:v>2021.4813278008369</c:v>
                </c:pt>
                <c:pt idx="117">
                  <c:v>2021.4854771784303</c:v>
                </c:pt>
                <c:pt idx="118">
                  <c:v>2021.4896265560237</c:v>
                </c:pt>
                <c:pt idx="119">
                  <c:v>2021.4937759336171</c:v>
                </c:pt>
              </c:numCache>
            </c:numRef>
          </c:xVal>
          <c:yVal>
            <c:numRef>
              <c:f>対数周期曲線!$D$13:$D$132</c:f>
              <c:numCache>
                <c:formatCode>#,##0_);[Red]\(#,##0\)</c:formatCode>
                <c:ptCount val="120"/>
                <c:pt idx="0">
                  <c:v>7928</c:v>
                </c:pt>
                <c:pt idx="1">
                  <c:v>7812</c:v>
                </c:pt>
                <c:pt idx="2">
                  <c:v>7818</c:v>
                </c:pt>
                <c:pt idx="3">
                  <c:v>7818</c:v>
                </c:pt>
                <c:pt idx="4">
                  <c:v>7939</c:v>
                </c:pt>
                <c:pt idx="5">
                  <c:v>7892</c:v>
                </c:pt>
                <c:pt idx="6">
                  <c:v>7846</c:v>
                </c:pt>
                <c:pt idx="7">
                  <c:v>7863</c:v>
                </c:pt>
                <c:pt idx="8">
                  <c:v>7733</c:v>
                </c:pt>
                <c:pt idx="9">
                  <c:v>7636</c:v>
                </c:pt>
                <c:pt idx="10">
                  <c:v>7708</c:v>
                </c:pt>
                <c:pt idx="11">
                  <c:v>7686</c:v>
                </c:pt>
                <c:pt idx="12">
                  <c:v>7744</c:v>
                </c:pt>
                <c:pt idx="13">
                  <c:v>7660</c:v>
                </c:pt>
                <c:pt idx="14">
                  <c:v>7677</c:v>
                </c:pt>
                <c:pt idx="15">
                  <c:v>7500</c:v>
                </c:pt>
                <c:pt idx="16">
                  <c:v>7528</c:v>
                </c:pt>
                <c:pt idx="17">
                  <c:v>7397</c:v>
                </c:pt>
                <c:pt idx="18">
                  <c:v>7300</c:v>
                </c:pt>
                <c:pt idx="19">
                  <c:v>7294</c:v>
                </c:pt>
                <c:pt idx="20">
                  <c:v>7455</c:v>
                </c:pt>
                <c:pt idx="21">
                  <c:v>7782</c:v>
                </c:pt>
                <c:pt idx="22">
                  <c:v>7759</c:v>
                </c:pt>
                <c:pt idx="23">
                  <c:v>7922</c:v>
                </c:pt>
                <c:pt idx="24">
                  <c:v>8037</c:v>
                </c:pt>
                <c:pt idx="25">
                  <c:v>7994</c:v>
                </c:pt>
                <c:pt idx="26">
                  <c:v>8130</c:v>
                </c:pt>
                <c:pt idx="27">
                  <c:v>8413</c:v>
                </c:pt>
                <c:pt idx="28">
                  <c:v>8456</c:v>
                </c:pt>
                <c:pt idx="29">
                  <c:v>8303</c:v>
                </c:pt>
                <c:pt idx="30">
                  <c:v>8247</c:v>
                </c:pt>
                <c:pt idx="31">
                  <c:v>8093</c:v>
                </c:pt>
                <c:pt idx="32">
                  <c:v>8065</c:v>
                </c:pt>
                <c:pt idx="33">
                  <c:v>8060</c:v>
                </c:pt>
                <c:pt idx="34">
                  <c:v>7891</c:v>
                </c:pt>
                <c:pt idx="35">
                  <c:v>8018</c:v>
                </c:pt>
                <c:pt idx="36">
                  <c:v>7873</c:v>
                </c:pt>
                <c:pt idx="37">
                  <c:v>7925</c:v>
                </c:pt>
                <c:pt idx="38">
                  <c:v>7923</c:v>
                </c:pt>
                <c:pt idx="39">
                  <c:v>7971</c:v>
                </c:pt>
                <c:pt idx="40">
                  <c:v>7922</c:v>
                </c:pt>
                <c:pt idx="41">
                  <c:v>7969</c:v>
                </c:pt>
                <c:pt idx="42">
                  <c:v>7961</c:v>
                </c:pt>
                <c:pt idx="43">
                  <c:v>8189</c:v>
                </c:pt>
                <c:pt idx="44">
                  <c:v>8128</c:v>
                </c:pt>
                <c:pt idx="45">
                  <c:v>8091</c:v>
                </c:pt>
                <c:pt idx="46">
                  <c:v>8145</c:v>
                </c:pt>
                <c:pt idx="47">
                  <c:v>8340</c:v>
                </c:pt>
                <c:pt idx="48">
                  <c:v>8269</c:v>
                </c:pt>
                <c:pt idx="49">
                  <c:v>8308</c:v>
                </c:pt>
                <c:pt idx="50">
                  <c:v>8650</c:v>
                </c:pt>
                <c:pt idx="51">
                  <c:v>8644</c:v>
                </c:pt>
                <c:pt idx="52">
                  <c:v>8362</c:v>
                </c:pt>
                <c:pt idx="53">
                  <c:v>8304</c:v>
                </c:pt>
                <c:pt idx="54">
                  <c:v>8120</c:v>
                </c:pt>
                <c:pt idx="55">
                  <c:v>8157</c:v>
                </c:pt>
                <c:pt idx="56">
                  <c:v>8359</c:v>
                </c:pt>
                <c:pt idx="57">
                  <c:v>8465</c:v>
                </c:pt>
                <c:pt idx="58">
                  <c:v>8362</c:v>
                </c:pt>
                <c:pt idx="59">
                  <c:v>8616</c:v>
                </c:pt>
                <c:pt idx="60">
                  <c:v>8423</c:v>
                </c:pt>
                <c:pt idx="61">
                  <c:v>8462</c:v>
                </c:pt>
                <c:pt idx="62">
                  <c:v>8461</c:v>
                </c:pt>
                <c:pt idx="63">
                  <c:v>8366</c:v>
                </c:pt>
                <c:pt idx="64">
                  <c:v>8487</c:v>
                </c:pt>
                <c:pt idx="65">
                  <c:v>8418</c:v>
                </c:pt>
                <c:pt idx="66">
                  <c:v>8418</c:v>
                </c:pt>
                <c:pt idx="67">
                  <c:v>8435</c:v>
                </c:pt>
                <c:pt idx="68">
                  <c:v>8507</c:v>
                </c:pt>
                <c:pt idx="69">
                  <c:v>8485</c:v>
                </c:pt>
                <c:pt idx="70">
                  <c:v>8564</c:v>
                </c:pt>
                <c:pt idx="71">
                  <c:v>8530</c:v>
                </c:pt>
                <c:pt idx="72">
                  <c:v>8522</c:v>
                </c:pt>
                <c:pt idx="73">
                  <c:v>8418</c:v>
                </c:pt>
                <c:pt idx="74">
                  <c:v>8212</c:v>
                </c:pt>
                <c:pt idx="75">
                  <c:v>8368</c:v>
                </c:pt>
                <c:pt idx="76">
                  <c:v>8277</c:v>
                </c:pt>
                <c:pt idx="77">
                  <c:v>8265</c:v>
                </c:pt>
                <c:pt idx="78">
                  <c:v>8172</c:v>
                </c:pt>
                <c:pt idx="79">
                  <c:v>8299</c:v>
                </c:pt>
                <c:pt idx="80">
                  <c:v>8127</c:v>
                </c:pt>
                <c:pt idx="81">
                  <c:v>8363</c:v>
                </c:pt>
                <c:pt idx="82">
                  <c:v>8364</c:v>
                </c:pt>
                <c:pt idx="83">
                  <c:v>8506</c:v>
                </c:pt>
                <c:pt idx="84">
                  <c:v>8341</c:v>
                </c:pt>
                <c:pt idx="85">
                  <c:v>8523</c:v>
                </c:pt>
                <c:pt idx="86">
                  <c:v>8392</c:v>
                </c:pt>
                <c:pt idx="87">
                  <c:v>8478</c:v>
                </c:pt>
                <c:pt idx="88">
                  <c:v>8819</c:v>
                </c:pt>
                <c:pt idx="89">
                  <c:v>8648</c:v>
                </c:pt>
                <c:pt idx="90">
                  <c:v>8699</c:v>
                </c:pt>
                <c:pt idx="91">
                  <c:v>8665</c:v>
                </c:pt>
                <c:pt idx="92">
                  <c:v>8743</c:v>
                </c:pt>
                <c:pt idx="93">
                  <c:v>8835</c:v>
                </c:pt>
                <c:pt idx="94">
                  <c:v>8877</c:v>
                </c:pt>
                <c:pt idx="95">
                  <c:v>8980</c:v>
                </c:pt>
                <c:pt idx="96">
                  <c:v>8906</c:v>
                </c:pt>
                <c:pt idx="97">
                  <c:v>9135</c:v>
                </c:pt>
                <c:pt idx="98">
                  <c:v>9115</c:v>
                </c:pt>
                <c:pt idx="99">
                  <c:v>9423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BE-45B1-A51F-19047ADCC712}"/>
            </c:ext>
          </c:extLst>
        </c:ser>
        <c:ser>
          <c:idx val="5"/>
          <c:order val="1"/>
          <c:tx>
            <c:strRef>
              <c:f>対数周期曲線!$C$49</c:f>
              <c:strCache>
                <c:ptCount val="1"/>
                <c:pt idx="0">
                  <c:v>2021/2/26</c:v>
                </c:pt>
              </c:strCache>
            </c:strRef>
          </c:tx>
          <c:spPr>
            <a:ln w="6350" cap="rnd">
              <a:solidFill>
                <a:schemeClr val="accent6"/>
              </a:solidFill>
              <a:prstDash val="dash"/>
              <a:round/>
              <a:headEnd type="none"/>
              <a:tailEnd type="triangle"/>
            </a:ln>
            <a:effectLst/>
          </c:spPr>
          <c:marker>
            <c:symbol val="none"/>
          </c:marker>
          <c:xVal>
            <c:numRef>
              <c:f>対数周期曲線!$B$49:$B$65</c:f>
              <c:numCache>
                <c:formatCode>0.000_ </c:formatCode>
                <c:ptCount val="17"/>
                <c:pt idx="0">
                  <c:v>2021.1493775933632</c:v>
                </c:pt>
                <c:pt idx="1">
                  <c:v>2021.1535269709566</c:v>
                </c:pt>
                <c:pt idx="2">
                  <c:v>2021.15767634855</c:v>
                </c:pt>
                <c:pt idx="3">
                  <c:v>2021.1618257261434</c:v>
                </c:pt>
                <c:pt idx="4">
                  <c:v>2021.1659751037369</c:v>
                </c:pt>
                <c:pt idx="5">
                  <c:v>2021.1701244813303</c:v>
                </c:pt>
                <c:pt idx="6">
                  <c:v>2021.1742738589237</c:v>
                </c:pt>
                <c:pt idx="7">
                  <c:v>2021.1784232365171</c:v>
                </c:pt>
                <c:pt idx="8">
                  <c:v>2021.1825726141105</c:v>
                </c:pt>
                <c:pt idx="9">
                  <c:v>2021.186721991704</c:v>
                </c:pt>
                <c:pt idx="10">
                  <c:v>2021.1908713692974</c:v>
                </c:pt>
                <c:pt idx="11">
                  <c:v>2021.1950207468908</c:v>
                </c:pt>
                <c:pt idx="12">
                  <c:v>2021.1991701244842</c:v>
                </c:pt>
                <c:pt idx="13">
                  <c:v>2021.2033195020776</c:v>
                </c:pt>
                <c:pt idx="14">
                  <c:v>2021.2074688796711</c:v>
                </c:pt>
                <c:pt idx="15">
                  <c:v>2021.2116182572645</c:v>
                </c:pt>
                <c:pt idx="16">
                  <c:v>2021.2157676348579</c:v>
                </c:pt>
              </c:numCache>
            </c:numRef>
          </c:xVal>
          <c:yVal>
            <c:numRef>
              <c:f>対数周期曲線!$K$49:$K$65</c:f>
              <c:numCache>
                <c:formatCode>0.00_ </c:formatCode>
                <c:ptCount val="17"/>
                <c:pt idx="0">
                  <c:v>7889.1438337889058</c:v>
                </c:pt>
                <c:pt idx="1">
                  <c:v>7896.7326891877055</c:v>
                </c:pt>
                <c:pt idx="2">
                  <c:v>7898.3083097057352</c:v>
                </c:pt>
                <c:pt idx="3">
                  <c:v>7898.9678666839936</c:v>
                </c:pt>
                <c:pt idx="4">
                  <c:v>7906.2756345227863</c:v>
                </c:pt>
                <c:pt idx="5">
                  <c:v>7929.4642674337765</c:v>
                </c:pt>
                <c:pt idx="6">
                  <c:v>7977.2174130439444</c:v>
                </c:pt>
                <c:pt idx="7">
                  <c:v>8053.5183235668064</c:v>
                </c:pt>
                <c:pt idx="8">
                  <c:v>8151.8041818577231</c:v>
                </c:pt>
                <c:pt idx="9">
                  <c:v>8250.088910449349</c:v>
                </c:pt>
                <c:pt idx="10">
                  <c:v>8315.0774906404695</c:v>
                </c:pt>
                <c:pt idx="11">
                  <c:v>8330.1205145796175</c:v>
                </c:pt>
                <c:pt idx="12">
                  <c:v>8351.4939110776668</c:v>
                </c:pt>
                <c:pt idx="13">
                  <c:v>8499.7237447987627</c:v>
                </c:pt>
                <c:pt idx="14">
                  <c:v>8644.8266501864528</c:v>
                </c:pt>
                <c:pt idx="15">
                  <c:v>8841.9731612225769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BE-45B1-A51F-19047ADCC712}"/>
            </c:ext>
          </c:extLst>
        </c:ser>
        <c:ser>
          <c:idx val="1"/>
          <c:order val="2"/>
          <c:tx>
            <c:strRef>
              <c:f>対数周期曲線!$C$32</c:f>
              <c:strCache>
                <c:ptCount val="1"/>
                <c:pt idx="0">
                  <c:v>2021/2/1</c:v>
                </c:pt>
              </c:strCache>
            </c:strRef>
          </c:tx>
          <c:spPr>
            <a:ln w="6350" cap="rnd">
              <a:solidFill>
                <a:schemeClr val="accent6"/>
              </a:solidFill>
              <a:prstDash val="dash"/>
              <a:round/>
              <a:tailEnd type="triangle"/>
            </a:ln>
            <a:effectLst/>
          </c:spPr>
          <c:marker>
            <c:symbol val="none"/>
          </c:marker>
          <c:xVal>
            <c:numRef>
              <c:f>対数周期曲線!$B$32:$B$43</c:f>
              <c:numCache>
                <c:formatCode>0.000_ </c:formatCode>
                <c:ptCount val="12"/>
                <c:pt idx="0">
                  <c:v>2021.078838174275</c:v>
                </c:pt>
                <c:pt idx="1">
                  <c:v>2021.0829875518684</c:v>
                </c:pt>
                <c:pt idx="2">
                  <c:v>2021.0871369294618</c:v>
                </c:pt>
                <c:pt idx="3">
                  <c:v>2021.0912863070553</c:v>
                </c:pt>
                <c:pt idx="4">
                  <c:v>2021.0954356846487</c:v>
                </c:pt>
                <c:pt idx="5">
                  <c:v>2021.0995850622421</c:v>
                </c:pt>
                <c:pt idx="6">
                  <c:v>2021.1037344398355</c:v>
                </c:pt>
                <c:pt idx="7">
                  <c:v>2021.107883817429</c:v>
                </c:pt>
                <c:pt idx="8">
                  <c:v>2021.1120331950224</c:v>
                </c:pt>
                <c:pt idx="9">
                  <c:v>2021.1161825726158</c:v>
                </c:pt>
                <c:pt idx="10">
                  <c:v>2021.1203319502092</c:v>
                </c:pt>
                <c:pt idx="11">
                  <c:v>2021.1244813278026</c:v>
                </c:pt>
              </c:numCache>
            </c:numRef>
          </c:xVal>
          <c:yVal>
            <c:numRef>
              <c:f>対数周期曲線!$K$32:$K$43</c:f>
              <c:numCache>
                <c:formatCode>0.00_ </c:formatCode>
                <c:ptCount val="12"/>
                <c:pt idx="0">
                  <c:v>7312.6616957172228</c:v>
                </c:pt>
                <c:pt idx="1">
                  <c:v>7466.4969541357586</c:v>
                </c:pt>
                <c:pt idx="2">
                  <c:v>7680.3852557448736</c:v>
                </c:pt>
                <c:pt idx="3">
                  <c:v>7897.8931646034889</c:v>
                </c:pt>
                <c:pt idx="4">
                  <c:v>8027.8360071213719</c:v>
                </c:pt>
                <c:pt idx="5">
                  <c:v>8011.6608788285721</c:v>
                </c:pt>
                <c:pt idx="6">
                  <c:v>7972.7545062622903</c:v>
                </c:pt>
                <c:pt idx="7">
                  <c:v>8239.72327089194</c:v>
                </c:pt>
                <c:pt idx="8">
                  <c:v>8566.583818550198</c:v>
                </c:pt>
                <c:pt idx="9">
                  <c:v>8817.0575802092444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BE-45B1-A51F-19047ADCC712}"/>
            </c:ext>
          </c:extLst>
        </c:ser>
        <c:ser>
          <c:idx val="2"/>
          <c:order val="3"/>
          <c:tx>
            <c:strRef>
              <c:f>対数周期曲線!$C$93</c:f>
              <c:strCache>
                <c:ptCount val="1"/>
                <c:pt idx="0">
                  <c:v>2021/4/30</c:v>
                </c:pt>
              </c:strCache>
            </c:strRef>
          </c:tx>
          <c:spPr>
            <a:ln w="635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対数周期曲線!$B$93:$B$114</c:f>
              <c:numCache>
                <c:formatCode>0.000_ </c:formatCode>
                <c:ptCount val="22"/>
                <c:pt idx="0">
                  <c:v>2021.3319502074737</c:v>
                </c:pt>
                <c:pt idx="1">
                  <c:v>2021.3360995850671</c:v>
                </c:pt>
                <c:pt idx="2">
                  <c:v>2021.3402489626606</c:v>
                </c:pt>
                <c:pt idx="3">
                  <c:v>2021.344398340254</c:v>
                </c:pt>
                <c:pt idx="4">
                  <c:v>2021.3485477178474</c:v>
                </c:pt>
                <c:pt idx="5">
                  <c:v>2021.3526970954408</c:v>
                </c:pt>
                <c:pt idx="6">
                  <c:v>2021.3568464730342</c:v>
                </c:pt>
                <c:pt idx="7">
                  <c:v>2021.3609958506277</c:v>
                </c:pt>
                <c:pt idx="8">
                  <c:v>2021.3651452282211</c:v>
                </c:pt>
                <c:pt idx="9">
                  <c:v>2021.3692946058145</c:v>
                </c:pt>
                <c:pt idx="10">
                  <c:v>2021.3734439834079</c:v>
                </c:pt>
                <c:pt idx="11">
                  <c:v>2021.3775933610013</c:v>
                </c:pt>
                <c:pt idx="12">
                  <c:v>2021.3817427385948</c:v>
                </c:pt>
                <c:pt idx="13">
                  <c:v>2021.3858921161882</c:v>
                </c:pt>
                <c:pt idx="14">
                  <c:v>2021.3900414937816</c:v>
                </c:pt>
                <c:pt idx="15">
                  <c:v>2021.394190871375</c:v>
                </c:pt>
                <c:pt idx="16">
                  <c:v>2021.3983402489685</c:v>
                </c:pt>
                <c:pt idx="17">
                  <c:v>2021.4024896265619</c:v>
                </c:pt>
                <c:pt idx="18">
                  <c:v>2021.4066390041553</c:v>
                </c:pt>
                <c:pt idx="19">
                  <c:v>2021.4107883817487</c:v>
                </c:pt>
                <c:pt idx="20">
                  <c:v>2021.4149377593421</c:v>
                </c:pt>
                <c:pt idx="21">
                  <c:v>2021.4190871369356</c:v>
                </c:pt>
              </c:numCache>
            </c:numRef>
          </c:xVal>
          <c:yVal>
            <c:numRef>
              <c:f>対数周期曲線!$K$93:$K$114</c:f>
              <c:numCache>
                <c:formatCode>0.00_ </c:formatCode>
                <c:ptCount val="22"/>
                <c:pt idx="0">
                  <c:v>8207.4224132742693</c:v>
                </c:pt>
                <c:pt idx="1">
                  <c:v>8231.73883655182</c:v>
                </c:pt>
                <c:pt idx="2">
                  <c:v>8258.2686012845734</c:v>
                </c:pt>
                <c:pt idx="3">
                  <c:v>8287.2281838707386</c:v>
                </c:pt>
                <c:pt idx="4">
                  <c:v>8318.8371023896052</c:v>
                </c:pt>
                <c:pt idx="5">
                  <c:v>8353.3099135307693</c:v>
                </c:pt>
                <c:pt idx="6">
                  <c:v>8390.8439886016513</c:v>
                </c:pt>
                <c:pt idx="7">
                  <c:v>8431.6012573932112</c:v>
                </c:pt>
                <c:pt idx="8">
                  <c:v>8475.6814143467454</c:v>
                </c:pt>
                <c:pt idx="9">
                  <c:v>8523.0832316865708</c:v>
                </c:pt>
                <c:pt idx="10">
                  <c:v>8573.6497905253109</c:v>
                </c:pt>
                <c:pt idx="11">
                  <c:v>8626.9932707740736</c:v>
                </c:pt>
                <c:pt idx="12">
                  <c:v>8682.3974771650664</c:v>
                </c:pt>
                <c:pt idx="13">
                  <c:v>8738.7076698995788</c:v>
                </c:pt>
                <c:pt idx="14">
                  <c:v>8794.2560853307969</c:v>
                </c:pt>
                <c:pt idx="15">
                  <c:v>8846.9957795189312</c:v>
                </c:pt>
                <c:pt idx="16">
                  <c:v>8895.4162445378333</c:v>
                </c:pt>
                <c:pt idx="17">
                  <c:v>8942.1608379582685</c:v>
                </c:pt>
                <c:pt idx="18">
                  <c:v>9006.9156143434393</c:v>
                </c:pt>
                <c:pt idx="19">
                  <c:v>9166.0356183815711</c:v>
                </c:pt>
                <c:pt idx="20">
                  <c:v>9619.570526621952</c:v>
                </c:pt>
                <c:pt idx="2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28-42B1-A9FC-34A7E4EE1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554736"/>
        <c:axId val="915553456"/>
      </c:scatterChart>
      <c:valAx>
        <c:axId val="915554736"/>
        <c:scaling>
          <c:orientation val="minMax"/>
          <c:max val="2021.6"/>
          <c:min val="202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15553456"/>
        <c:crosses val="autoZero"/>
        <c:crossBetween val="midCat"/>
        <c:majorUnit val="0.1"/>
      </c:valAx>
      <c:valAx>
        <c:axId val="915553456"/>
        <c:scaling>
          <c:orientation val="minMax"/>
          <c:max val="10000"/>
          <c:min val="7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15554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8163</xdr:colOff>
      <xdr:row>2</xdr:row>
      <xdr:rowOff>293913</xdr:rowOff>
    </xdr:from>
    <xdr:to>
      <xdr:col>23</xdr:col>
      <xdr:colOff>2721</xdr:colOff>
      <xdr:row>32</xdr:row>
      <xdr:rowOff>159204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54932CD-4721-4F84-A31D-AE8CC737B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9</xdr:row>
      <xdr:rowOff>244928</xdr:rowOff>
    </xdr:from>
    <xdr:to>
      <xdr:col>7</xdr:col>
      <xdr:colOff>767443</xdr:colOff>
      <xdr:row>9</xdr:row>
      <xdr:rowOff>473528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98EF7244-7D84-4DEB-B708-6CFBCD3A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9414" y="1583871"/>
          <a:ext cx="61504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38100</xdr:colOff>
      <xdr:row>9</xdr:row>
      <xdr:rowOff>223157</xdr:rowOff>
    </xdr:from>
    <xdr:to>
      <xdr:col>8</xdr:col>
      <xdr:colOff>767443</xdr:colOff>
      <xdr:row>9</xdr:row>
      <xdr:rowOff>451756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8FE9E180-4C4E-481A-863E-2D99E3004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2557" y="1583872"/>
          <a:ext cx="615043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81644</xdr:colOff>
      <xdr:row>9</xdr:row>
      <xdr:rowOff>234042</xdr:rowOff>
    </xdr:from>
    <xdr:to>
      <xdr:col>14</xdr:col>
      <xdr:colOff>762000</xdr:colOff>
      <xdr:row>9</xdr:row>
      <xdr:rowOff>462642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C5D75BFB-A399-4B25-BC41-86CF6AF3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2273" y="1583871"/>
          <a:ext cx="571499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59871</xdr:colOff>
      <xdr:row>9</xdr:row>
      <xdr:rowOff>234042</xdr:rowOff>
    </xdr:from>
    <xdr:to>
      <xdr:col>15</xdr:col>
      <xdr:colOff>740228</xdr:colOff>
      <xdr:row>9</xdr:row>
      <xdr:rowOff>462642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2DFCE078-2475-4406-A0A5-EBEA2CECB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3642" y="1583871"/>
          <a:ext cx="5932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59871</xdr:colOff>
      <xdr:row>9</xdr:row>
      <xdr:rowOff>234042</xdr:rowOff>
    </xdr:from>
    <xdr:to>
      <xdr:col>16</xdr:col>
      <xdr:colOff>740228</xdr:colOff>
      <xdr:row>9</xdr:row>
      <xdr:rowOff>462642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832EC459-139F-4F0B-A8EC-DAF1E6F75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589313"/>
          <a:ext cx="647699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266700</xdr:colOff>
      <xdr:row>2</xdr:row>
      <xdr:rowOff>1</xdr:rowOff>
    </xdr:from>
    <xdr:to>
      <xdr:col>38</xdr:col>
      <xdr:colOff>114300</xdr:colOff>
      <xdr:row>30</xdr:row>
      <xdr:rowOff>85725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82603526-1306-4748-810E-007B2F6FA6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121104</xdr:colOff>
      <xdr:row>110</xdr:row>
      <xdr:rowOff>190500</xdr:rowOff>
    </xdr:from>
    <xdr:to>
      <xdr:col>22</xdr:col>
      <xdr:colOff>435429</xdr:colOff>
      <xdr:row>138</xdr:row>
      <xdr:rowOff>153759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742F5E71-3C03-46F0-A490-6E465C3135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0.21525</cdr:x>
      <cdr:y>0.41475</cdr:y>
    </cdr:from>
    <cdr:to>
      <cdr:x>0.27911</cdr:x>
      <cdr:y>0.51401</cdr:y>
    </cdr:to>
    <cdr:sp macro="" textlink="">
      <cdr:nvSpPr>
        <cdr:cNvPr id="7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72DE93ED-3185-4F12-8709-3FDC77B5C13F}"/>
            </a:ext>
          </a:extLst>
        </cdr:cNvPr>
        <cdr:cNvSpPr txBox="1"/>
      </cdr:nvSpPr>
      <cdr:spPr>
        <a:xfrm xmlns:a="http://schemas.openxmlformats.org/drawingml/2006/main">
          <a:off x="1980577" y="2472464"/>
          <a:ext cx="587586" cy="591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2/15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8456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+15.9%</a:t>
          </a:r>
          <a:endParaRPr kumimoji="1" lang="ja-JP" altLang="en-US" sz="900" i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0.17994</cdr:x>
      <cdr:y>0.85291</cdr:y>
    </cdr:from>
    <cdr:to>
      <cdr:x>0.24469</cdr:x>
      <cdr:y>0.94367</cdr:y>
    </cdr:to>
    <cdr:sp macro="" textlink="">
      <cdr:nvSpPr>
        <cdr:cNvPr id="8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C69D7574-9808-42DD-8017-6A0F1983B4DB}"/>
            </a:ext>
          </a:extLst>
        </cdr:cNvPr>
        <cdr:cNvSpPr txBox="1"/>
      </cdr:nvSpPr>
      <cdr:spPr>
        <a:xfrm xmlns:a="http://schemas.openxmlformats.org/drawingml/2006/main">
          <a:off x="1981056" y="4948685"/>
          <a:ext cx="712867" cy="526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2/1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7294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8.1%</a:t>
          </a:r>
          <a:endParaRPr kumimoji="1" lang="ja-JP" altLang="en-US" sz="900" i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0.43279</cdr:x>
      <cdr:y>0.60158</cdr:y>
    </cdr:from>
    <cdr:to>
      <cdr:x>0.49763</cdr:x>
      <cdr:y>0.68324</cdr:y>
    </cdr:to>
    <cdr:sp macro="" textlink="">
      <cdr:nvSpPr>
        <cdr:cNvPr id="12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9B91375F-1F36-4988-B23A-77003A3FB262}"/>
            </a:ext>
          </a:extLst>
        </cdr:cNvPr>
        <cdr:cNvSpPr txBox="1"/>
      </cdr:nvSpPr>
      <cdr:spPr>
        <a:xfrm xmlns:a="http://schemas.openxmlformats.org/drawingml/2006/main">
          <a:off x="3982206" y="3586176"/>
          <a:ext cx="596603" cy="48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3/24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8120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-6.1%</a:t>
          </a:r>
          <a:endParaRPr kumimoji="1" lang="ja-JP" altLang="en-US" sz="900" i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0.37748</cdr:x>
      <cdr:y>0.38892</cdr:y>
    </cdr:from>
    <cdr:to>
      <cdr:x>0.44313</cdr:x>
      <cdr:y>0.48178</cdr:y>
    </cdr:to>
    <cdr:sp macro="" textlink="">
      <cdr:nvSpPr>
        <cdr:cNvPr id="14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04809F26-039E-4F6C-917C-CDD1379E0CCA}"/>
            </a:ext>
          </a:extLst>
        </cdr:cNvPr>
        <cdr:cNvSpPr txBox="1"/>
      </cdr:nvSpPr>
      <cdr:spPr>
        <a:xfrm xmlns:a="http://schemas.openxmlformats.org/drawingml/2006/main">
          <a:off x="3473236" y="2318447"/>
          <a:ext cx="604055" cy="553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3/18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8650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+9.9%</a:t>
          </a:r>
          <a:endParaRPr kumimoji="1" lang="ja-JP" altLang="en-US" sz="900" i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0.80261</cdr:x>
      <cdr:y>0.11932</cdr:y>
    </cdr:from>
    <cdr:to>
      <cdr:x>0.86646</cdr:x>
      <cdr:y>0.21091</cdr:y>
    </cdr:to>
    <cdr:sp macro="" textlink="">
      <cdr:nvSpPr>
        <cdr:cNvPr id="10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1A7F45BA-199C-45D0-B22C-B161BEE2B91F}"/>
            </a:ext>
          </a:extLst>
        </cdr:cNvPr>
        <cdr:cNvSpPr txBox="1"/>
      </cdr:nvSpPr>
      <cdr:spPr>
        <a:xfrm xmlns:a="http://schemas.openxmlformats.org/drawingml/2006/main">
          <a:off x="7384929" y="711313"/>
          <a:ext cx="587496" cy="5459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6/1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9423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+15.9%</a:t>
          </a:r>
          <a:endParaRPr kumimoji="1" lang="ja-JP" altLang="en-US" sz="900" i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0.33257</cdr:x>
      <cdr:y>0.54416</cdr:y>
    </cdr:from>
    <cdr:to>
      <cdr:x>0.39463</cdr:x>
      <cdr:y>0.58741</cdr:y>
    </cdr:to>
    <cdr:sp macro="" textlink="">
      <cdr:nvSpPr>
        <cdr:cNvPr id="15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9D18FD8C-A9F7-4947-85B2-7A4A443614A7}"/>
            </a:ext>
          </a:extLst>
        </cdr:cNvPr>
        <cdr:cNvSpPr txBox="1"/>
      </cdr:nvSpPr>
      <cdr:spPr>
        <a:xfrm xmlns:a="http://schemas.openxmlformats.org/drawingml/2006/main">
          <a:off x="3060023" y="3243868"/>
          <a:ext cx="571023" cy="2578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+2.0σ</a:t>
          </a:r>
        </a:p>
      </cdr:txBody>
    </cdr:sp>
  </cdr:relSizeAnchor>
  <cdr:relSizeAnchor xmlns:cdr="http://schemas.openxmlformats.org/drawingml/2006/chartDrawing">
    <cdr:from>
      <cdr:x>0.09597</cdr:x>
      <cdr:y>0.76415</cdr:y>
    </cdr:from>
    <cdr:to>
      <cdr:x>0.15546</cdr:x>
      <cdr:y>0.80341</cdr:y>
    </cdr:to>
    <cdr:sp macro="" textlink="">
      <cdr:nvSpPr>
        <cdr:cNvPr id="16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8E4FF453-1184-4367-AAE9-16CC3FA198F9}"/>
            </a:ext>
          </a:extLst>
        </cdr:cNvPr>
        <cdr:cNvSpPr txBox="1"/>
      </cdr:nvSpPr>
      <cdr:spPr>
        <a:xfrm xmlns:a="http://schemas.openxmlformats.org/drawingml/2006/main">
          <a:off x="883071" y="4555346"/>
          <a:ext cx="547377" cy="234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-1.4σ</a:t>
          </a:r>
        </a:p>
      </cdr:txBody>
    </cdr:sp>
  </cdr:relSizeAnchor>
  <cdr:relSizeAnchor xmlns:cdr="http://schemas.openxmlformats.org/drawingml/2006/chartDrawing">
    <cdr:from>
      <cdr:x>0.18645</cdr:x>
      <cdr:y>0.58474</cdr:y>
    </cdr:from>
    <cdr:to>
      <cdr:x>0.24662</cdr:x>
      <cdr:y>0.62341</cdr:y>
    </cdr:to>
    <cdr:sp macro="" textlink="">
      <cdr:nvSpPr>
        <cdr:cNvPr id="17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7C23D53E-367F-457D-B06B-197B40D5387A}"/>
            </a:ext>
          </a:extLst>
        </cdr:cNvPr>
        <cdr:cNvSpPr txBox="1"/>
      </cdr:nvSpPr>
      <cdr:spPr>
        <a:xfrm xmlns:a="http://schemas.openxmlformats.org/drawingml/2006/main">
          <a:off x="2052738" y="3392701"/>
          <a:ext cx="662444" cy="224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+3.1σ</a:t>
          </a:r>
        </a:p>
      </cdr:txBody>
    </cdr:sp>
  </cdr:relSizeAnchor>
  <cdr:relSizeAnchor xmlns:cdr="http://schemas.openxmlformats.org/drawingml/2006/chartDrawing">
    <cdr:from>
      <cdr:x>0.29502</cdr:x>
      <cdr:y>0.68318</cdr:y>
    </cdr:from>
    <cdr:to>
      <cdr:x>0.35934</cdr:x>
      <cdr:y>0.76423</cdr:y>
    </cdr:to>
    <cdr:sp macro="" textlink="">
      <cdr:nvSpPr>
        <cdr:cNvPr id="19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83993849-8826-465B-A6EF-97AFD34E55FD}"/>
            </a:ext>
          </a:extLst>
        </cdr:cNvPr>
        <cdr:cNvSpPr txBox="1"/>
      </cdr:nvSpPr>
      <cdr:spPr>
        <a:xfrm xmlns:a="http://schemas.openxmlformats.org/drawingml/2006/main">
          <a:off x="2714509" y="4072608"/>
          <a:ext cx="591818" cy="4831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2/26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7873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-6.9%</a:t>
          </a:r>
          <a:endParaRPr kumimoji="1" lang="ja-JP" altLang="en-US" sz="900" i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0.44455</cdr:x>
      <cdr:y>0.43647</cdr:y>
    </cdr:from>
    <cdr:to>
      <cdr:x>0.49914</cdr:x>
      <cdr:y>0.47848</cdr:y>
    </cdr:to>
    <cdr:sp macro="" textlink="">
      <cdr:nvSpPr>
        <cdr:cNvPr id="21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BF3A9301-5709-478F-8542-B13E329AAFC0}"/>
            </a:ext>
          </a:extLst>
        </cdr:cNvPr>
        <cdr:cNvSpPr txBox="1"/>
      </cdr:nvSpPr>
      <cdr:spPr>
        <a:xfrm xmlns:a="http://schemas.openxmlformats.org/drawingml/2006/main">
          <a:off x="4090327" y="2601921"/>
          <a:ext cx="502291" cy="250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+1.7σ</a:t>
          </a:r>
        </a:p>
      </cdr:txBody>
    </cdr:sp>
  </cdr:relSizeAnchor>
  <cdr:relSizeAnchor xmlns:cdr="http://schemas.openxmlformats.org/drawingml/2006/chartDrawing">
    <cdr:from>
      <cdr:x>0.46848</cdr:x>
      <cdr:y>0.34926</cdr:y>
    </cdr:from>
    <cdr:to>
      <cdr:x>0.53362</cdr:x>
      <cdr:y>0.44194</cdr:y>
    </cdr:to>
    <cdr:sp macro="" textlink="">
      <cdr:nvSpPr>
        <cdr:cNvPr id="22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2D95E1DC-C885-4774-B84D-8313A0574010}"/>
            </a:ext>
          </a:extLst>
        </cdr:cNvPr>
        <cdr:cNvSpPr txBox="1"/>
      </cdr:nvSpPr>
      <cdr:spPr>
        <a:xfrm xmlns:a="http://schemas.openxmlformats.org/drawingml/2006/main">
          <a:off x="4310599" y="2082013"/>
          <a:ext cx="599363" cy="5524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3/31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8616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+3.0%</a:t>
          </a:r>
          <a:endParaRPr kumimoji="1" lang="ja-JP" altLang="en-US" sz="900" i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0.47241</cdr:x>
      <cdr:y>0.50392</cdr:y>
    </cdr:from>
    <cdr:to>
      <cdr:x>0.52406</cdr:x>
      <cdr:y>0.5419</cdr:y>
    </cdr:to>
    <cdr:sp macro="" textlink="">
      <cdr:nvSpPr>
        <cdr:cNvPr id="25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35B5F58B-FCBE-4419-8395-D6AD5CD593AC}"/>
            </a:ext>
          </a:extLst>
        </cdr:cNvPr>
        <cdr:cNvSpPr txBox="1"/>
      </cdr:nvSpPr>
      <cdr:spPr>
        <a:xfrm xmlns:a="http://schemas.openxmlformats.org/drawingml/2006/main">
          <a:off x="4346756" y="3004025"/>
          <a:ext cx="475239" cy="2264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-1.0σ</a:t>
          </a:r>
        </a:p>
      </cdr:txBody>
    </cdr:sp>
  </cdr:relSizeAnchor>
  <cdr:relSizeAnchor xmlns:cdr="http://schemas.openxmlformats.org/drawingml/2006/chartDrawing">
    <cdr:from>
      <cdr:x>0.51626</cdr:x>
      <cdr:y>0.45184</cdr:y>
    </cdr:from>
    <cdr:to>
      <cdr:x>0.57093</cdr:x>
      <cdr:y>0.48569</cdr:y>
    </cdr:to>
    <cdr:sp macro="" textlink="">
      <cdr:nvSpPr>
        <cdr:cNvPr id="20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17CA9AF0-C060-4BBE-B90E-DE202541E806}"/>
            </a:ext>
          </a:extLst>
        </cdr:cNvPr>
        <cdr:cNvSpPr txBox="1"/>
      </cdr:nvSpPr>
      <cdr:spPr>
        <a:xfrm xmlns:a="http://schemas.openxmlformats.org/drawingml/2006/main">
          <a:off x="4750178" y="2693568"/>
          <a:ext cx="503027" cy="201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+0.5σ</a:t>
          </a:r>
        </a:p>
      </cdr:txBody>
    </cdr:sp>
  </cdr:relSizeAnchor>
  <cdr:relSizeAnchor xmlns:cdr="http://schemas.openxmlformats.org/drawingml/2006/chartDrawing">
    <cdr:from>
      <cdr:x>0.49124</cdr:x>
      <cdr:y>0.52833</cdr:y>
    </cdr:from>
    <cdr:to>
      <cdr:x>0.55894</cdr:x>
      <cdr:y>0.61679</cdr:y>
    </cdr:to>
    <cdr:sp macro="" textlink="">
      <cdr:nvSpPr>
        <cdr:cNvPr id="23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AB042ECC-8BDE-4AA5-BFC0-CB8865DB1DFC}"/>
            </a:ext>
          </a:extLst>
        </cdr:cNvPr>
        <cdr:cNvSpPr txBox="1"/>
      </cdr:nvSpPr>
      <cdr:spPr>
        <a:xfrm xmlns:a="http://schemas.openxmlformats.org/drawingml/2006/main">
          <a:off x="4519929" y="3149519"/>
          <a:ext cx="622918" cy="527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4/6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8366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-2.9%</a:t>
          </a:r>
          <a:endParaRPr kumimoji="1" lang="ja-JP" altLang="en-US" sz="900" i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0.07752</cdr:x>
      <cdr:y>0.58443</cdr:y>
    </cdr:from>
    <cdr:to>
      <cdr:x>0.13731</cdr:x>
      <cdr:y>0.66225</cdr:y>
    </cdr:to>
    <cdr:sp macro="" textlink="">
      <cdr:nvSpPr>
        <cdr:cNvPr id="26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294A2B63-81CF-4716-8833-AD78EF473A82}"/>
            </a:ext>
          </a:extLst>
        </cdr:cNvPr>
        <cdr:cNvSpPr txBox="1"/>
      </cdr:nvSpPr>
      <cdr:spPr>
        <a:xfrm xmlns:a="http://schemas.openxmlformats.org/drawingml/2006/main">
          <a:off x="713240" y="3483975"/>
          <a:ext cx="550137" cy="463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1/8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7939</a:t>
          </a:r>
        </a:p>
      </cdr:txBody>
    </cdr:sp>
  </cdr:relSizeAnchor>
  <cdr:relSizeAnchor xmlns:cdr="http://schemas.openxmlformats.org/drawingml/2006/chartDrawing">
    <cdr:from>
      <cdr:x>0.5479</cdr:x>
      <cdr:y>0.38013</cdr:y>
    </cdr:from>
    <cdr:to>
      <cdr:x>0.61354</cdr:x>
      <cdr:y>0.46475</cdr:y>
    </cdr:to>
    <cdr:sp macro="" textlink="">
      <cdr:nvSpPr>
        <cdr:cNvPr id="24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29E7B273-727C-4603-B9E3-2E21B69DE90E}"/>
            </a:ext>
          </a:extLst>
        </cdr:cNvPr>
        <cdr:cNvSpPr txBox="1"/>
      </cdr:nvSpPr>
      <cdr:spPr>
        <a:xfrm xmlns:a="http://schemas.openxmlformats.org/drawingml/2006/main">
          <a:off x="5041273" y="2266056"/>
          <a:ext cx="603964" cy="504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4/15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8564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+2.4%</a:t>
          </a:r>
          <a:endParaRPr kumimoji="1" lang="ja-JP" altLang="en-US" sz="900" i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0.5749</cdr:x>
      <cdr:y>0.56219</cdr:y>
    </cdr:from>
    <cdr:to>
      <cdr:x>0.62379</cdr:x>
      <cdr:y>0.60658</cdr:y>
    </cdr:to>
    <cdr:sp macro="" textlink="">
      <cdr:nvSpPr>
        <cdr:cNvPr id="28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C9EF4632-A67C-4513-8296-3869325930E5}"/>
            </a:ext>
          </a:extLst>
        </cdr:cNvPr>
        <cdr:cNvSpPr txBox="1"/>
      </cdr:nvSpPr>
      <cdr:spPr>
        <a:xfrm xmlns:a="http://schemas.openxmlformats.org/drawingml/2006/main">
          <a:off x="5289756" y="3351357"/>
          <a:ext cx="449844" cy="264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-1.1σ</a:t>
          </a:r>
        </a:p>
      </cdr:txBody>
    </cdr:sp>
  </cdr:relSizeAnchor>
  <cdr:relSizeAnchor xmlns:cdr="http://schemas.openxmlformats.org/drawingml/2006/chartDrawing">
    <cdr:from>
      <cdr:x>0.61954</cdr:x>
      <cdr:y>0.59678</cdr:y>
    </cdr:from>
    <cdr:to>
      <cdr:x>0.68724</cdr:x>
      <cdr:y>0.68524</cdr:y>
    </cdr:to>
    <cdr:sp macro="" textlink="">
      <cdr:nvSpPr>
        <cdr:cNvPr id="27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F5DD4C1F-7FCA-4CB4-8B33-3C3810E97FC9}"/>
            </a:ext>
          </a:extLst>
        </cdr:cNvPr>
        <cdr:cNvSpPr txBox="1"/>
      </cdr:nvSpPr>
      <cdr:spPr>
        <a:xfrm xmlns:a="http://schemas.openxmlformats.org/drawingml/2006/main">
          <a:off x="5700484" y="3557581"/>
          <a:ext cx="622918" cy="5273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4/30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8127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-5.1%</a:t>
          </a:r>
          <a:endParaRPr kumimoji="1" lang="ja-JP" altLang="en-US" sz="900" i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0.64778</cdr:x>
      <cdr:y>0.42299</cdr:y>
    </cdr:from>
    <cdr:to>
      <cdr:x>0.70278</cdr:x>
      <cdr:y>0.47192</cdr:y>
    </cdr:to>
    <cdr:sp macro="" textlink="">
      <cdr:nvSpPr>
        <cdr:cNvPr id="29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6C5DD6B5-D4F6-4DAE-84A1-F4B7FBA005AA}"/>
            </a:ext>
          </a:extLst>
        </cdr:cNvPr>
        <cdr:cNvSpPr txBox="1"/>
      </cdr:nvSpPr>
      <cdr:spPr>
        <a:xfrm xmlns:a="http://schemas.openxmlformats.org/drawingml/2006/main">
          <a:off x="5960332" y="2521576"/>
          <a:ext cx="506063" cy="2916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+1.3σ</a:t>
          </a:r>
        </a:p>
      </cdr:txBody>
    </cdr:sp>
  </cdr:relSizeAnchor>
  <cdr:relSizeAnchor xmlns:cdr="http://schemas.openxmlformats.org/drawingml/2006/chartDrawing">
    <cdr:from>
      <cdr:x>0.73351</cdr:x>
      <cdr:y>0.18857</cdr:y>
    </cdr:from>
    <cdr:to>
      <cdr:x>0.77906</cdr:x>
      <cdr:y>0.2361</cdr:y>
    </cdr:to>
    <cdr:sp macro="" textlink="">
      <cdr:nvSpPr>
        <cdr:cNvPr id="30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8928954D-1CD9-43CE-9833-79AD9A930605}"/>
            </a:ext>
          </a:extLst>
        </cdr:cNvPr>
        <cdr:cNvSpPr txBox="1"/>
      </cdr:nvSpPr>
      <cdr:spPr>
        <a:xfrm xmlns:a="http://schemas.openxmlformats.org/drawingml/2006/main">
          <a:off x="6749125" y="1124117"/>
          <a:ext cx="419112" cy="283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5/27</a:t>
          </a:r>
        </a:p>
      </cdr:txBody>
    </cdr:sp>
  </cdr:relSizeAnchor>
  <cdr:relSizeAnchor xmlns:cdr="http://schemas.openxmlformats.org/drawingml/2006/chartDrawing">
    <cdr:from>
      <cdr:x>0.7695</cdr:x>
      <cdr:y>0</cdr:y>
    </cdr:from>
    <cdr:to>
      <cdr:x>0.81505</cdr:x>
      <cdr:y>0.04753</cdr:y>
    </cdr:to>
    <cdr:sp macro="" textlink="">
      <cdr:nvSpPr>
        <cdr:cNvPr id="31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74E6CD4B-A0C4-409C-BA48-6B71581E4A7C}"/>
            </a:ext>
          </a:extLst>
        </cdr:cNvPr>
        <cdr:cNvSpPr txBox="1"/>
      </cdr:nvSpPr>
      <cdr:spPr>
        <a:xfrm xmlns:a="http://schemas.openxmlformats.org/drawingml/2006/main">
          <a:off x="7080250" y="0"/>
          <a:ext cx="419112" cy="283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6/2</a:t>
          </a:r>
        </a:p>
      </cdr:txBody>
    </cdr:sp>
  </cdr:relSizeAnchor>
  <cdr:relSizeAnchor xmlns:cdr="http://schemas.openxmlformats.org/drawingml/2006/chartDrawing">
    <cdr:from>
      <cdr:x>0.4196</cdr:x>
      <cdr:y>0.37921</cdr:y>
    </cdr:from>
    <cdr:to>
      <cdr:x>0.46515</cdr:x>
      <cdr:y>0.42674</cdr:y>
    </cdr:to>
    <cdr:sp macro="" textlink="">
      <cdr:nvSpPr>
        <cdr:cNvPr id="32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2CD73BCD-EFC9-47AC-BD38-71B17D6DFF70}"/>
            </a:ext>
          </a:extLst>
        </cdr:cNvPr>
        <cdr:cNvSpPr txBox="1"/>
      </cdr:nvSpPr>
      <cdr:spPr>
        <a:xfrm xmlns:a="http://schemas.openxmlformats.org/drawingml/2006/main">
          <a:off x="3860800" y="2260600"/>
          <a:ext cx="419112" cy="283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3/19</a:t>
          </a:r>
        </a:p>
      </cdr:txBody>
    </cdr:sp>
  </cdr:relSizeAnchor>
  <cdr:relSizeAnchor xmlns:cdr="http://schemas.openxmlformats.org/drawingml/2006/chartDrawing">
    <cdr:from>
      <cdr:x>0.255</cdr:x>
      <cdr:y>0.3872</cdr:y>
    </cdr:from>
    <cdr:to>
      <cdr:x>0.30055</cdr:x>
      <cdr:y>0.43473</cdr:y>
    </cdr:to>
    <cdr:sp macro="" textlink="">
      <cdr:nvSpPr>
        <cdr:cNvPr id="34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2CD73BCD-EFC9-47AC-BD38-71B17D6DFF70}"/>
            </a:ext>
          </a:extLst>
        </cdr:cNvPr>
        <cdr:cNvSpPr txBox="1"/>
      </cdr:nvSpPr>
      <cdr:spPr>
        <a:xfrm xmlns:a="http://schemas.openxmlformats.org/drawingml/2006/main">
          <a:off x="2346325" y="2308225"/>
          <a:ext cx="419112" cy="283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2/15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0.21525</cdr:x>
      <cdr:y>0.41475</cdr:y>
    </cdr:from>
    <cdr:to>
      <cdr:x>0.27911</cdr:x>
      <cdr:y>0.51401</cdr:y>
    </cdr:to>
    <cdr:sp macro="" textlink="">
      <cdr:nvSpPr>
        <cdr:cNvPr id="7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72DE93ED-3185-4F12-8709-3FDC77B5C13F}"/>
            </a:ext>
          </a:extLst>
        </cdr:cNvPr>
        <cdr:cNvSpPr txBox="1"/>
      </cdr:nvSpPr>
      <cdr:spPr>
        <a:xfrm xmlns:a="http://schemas.openxmlformats.org/drawingml/2006/main">
          <a:off x="1980577" y="2472464"/>
          <a:ext cx="587586" cy="591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2/15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8456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+15.9%</a:t>
          </a:r>
          <a:endParaRPr kumimoji="1" lang="ja-JP" altLang="en-US" sz="900" i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0.17994</cdr:x>
      <cdr:y>0.85291</cdr:y>
    </cdr:from>
    <cdr:to>
      <cdr:x>0.24469</cdr:x>
      <cdr:y>0.94367</cdr:y>
    </cdr:to>
    <cdr:sp macro="" textlink="">
      <cdr:nvSpPr>
        <cdr:cNvPr id="8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C69D7574-9808-42DD-8017-6A0F1983B4DB}"/>
            </a:ext>
          </a:extLst>
        </cdr:cNvPr>
        <cdr:cNvSpPr txBox="1"/>
      </cdr:nvSpPr>
      <cdr:spPr>
        <a:xfrm xmlns:a="http://schemas.openxmlformats.org/drawingml/2006/main">
          <a:off x="1981056" y="4948685"/>
          <a:ext cx="712867" cy="526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2/1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7294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8.1%</a:t>
          </a:r>
          <a:endParaRPr kumimoji="1" lang="ja-JP" altLang="en-US" sz="900" i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0.43279</cdr:x>
      <cdr:y>0.60158</cdr:y>
    </cdr:from>
    <cdr:to>
      <cdr:x>0.49763</cdr:x>
      <cdr:y>0.68324</cdr:y>
    </cdr:to>
    <cdr:sp macro="" textlink="">
      <cdr:nvSpPr>
        <cdr:cNvPr id="12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9B91375F-1F36-4988-B23A-77003A3FB262}"/>
            </a:ext>
          </a:extLst>
        </cdr:cNvPr>
        <cdr:cNvSpPr txBox="1"/>
      </cdr:nvSpPr>
      <cdr:spPr>
        <a:xfrm xmlns:a="http://schemas.openxmlformats.org/drawingml/2006/main">
          <a:off x="3982206" y="3586176"/>
          <a:ext cx="596603" cy="48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3/24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8120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-6.1%</a:t>
          </a:r>
          <a:endParaRPr kumimoji="1" lang="ja-JP" altLang="en-US" sz="900" i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0.37748</cdr:x>
      <cdr:y>0.38892</cdr:y>
    </cdr:from>
    <cdr:to>
      <cdr:x>0.44313</cdr:x>
      <cdr:y>0.48178</cdr:y>
    </cdr:to>
    <cdr:sp macro="" textlink="">
      <cdr:nvSpPr>
        <cdr:cNvPr id="14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04809F26-039E-4F6C-917C-CDD1379E0CCA}"/>
            </a:ext>
          </a:extLst>
        </cdr:cNvPr>
        <cdr:cNvSpPr txBox="1"/>
      </cdr:nvSpPr>
      <cdr:spPr>
        <a:xfrm xmlns:a="http://schemas.openxmlformats.org/drawingml/2006/main">
          <a:off x="3473236" y="2318447"/>
          <a:ext cx="604055" cy="553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3/18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8650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+9.9%</a:t>
          </a:r>
          <a:endParaRPr kumimoji="1" lang="ja-JP" altLang="en-US" sz="900" i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0.80261</cdr:x>
      <cdr:y>0.11932</cdr:y>
    </cdr:from>
    <cdr:to>
      <cdr:x>0.86646</cdr:x>
      <cdr:y>0.21091</cdr:y>
    </cdr:to>
    <cdr:sp macro="" textlink="">
      <cdr:nvSpPr>
        <cdr:cNvPr id="10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1A7F45BA-199C-45D0-B22C-B161BEE2B91F}"/>
            </a:ext>
          </a:extLst>
        </cdr:cNvPr>
        <cdr:cNvSpPr txBox="1"/>
      </cdr:nvSpPr>
      <cdr:spPr>
        <a:xfrm xmlns:a="http://schemas.openxmlformats.org/drawingml/2006/main">
          <a:off x="7384929" y="711313"/>
          <a:ext cx="587496" cy="5459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6/1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9423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+15.9%</a:t>
          </a:r>
          <a:endParaRPr kumimoji="1" lang="ja-JP" altLang="en-US" sz="900" i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0.33257</cdr:x>
      <cdr:y>0.54416</cdr:y>
    </cdr:from>
    <cdr:to>
      <cdr:x>0.39463</cdr:x>
      <cdr:y>0.58741</cdr:y>
    </cdr:to>
    <cdr:sp macro="" textlink="">
      <cdr:nvSpPr>
        <cdr:cNvPr id="15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9D18FD8C-A9F7-4947-85B2-7A4A443614A7}"/>
            </a:ext>
          </a:extLst>
        </cdr:cNvPr>
        <cdr:cNvSpPr txBox="1"/>
      </cdr:nvSpPr>
      <cdr:spPr>
        <a:xfrm xmlns:a="http://schemas.openxmlformats.org/drawingml/2006/main">
          <a:off x="3060023" y="3243868"/>
          <a:ext cx="571023" cy="2578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+2.0σ</a:t>
          </a:r>
        </a:p>
      </cdr:txBody>
    </cdr:sp>
  </cdr:relSizeAnchor>
  <cdr:relSizeAnchor xmlns:cdr="http://schemas.openxmlformats.org/drawingml/2006/chartDrawing">
    <cdr:from>
      <cdr:x>0.09597</cdr:x>
      <cdr:y>0.76415</cdr:y>
    </cdr:from>
    <cdr:to>
      <cdr:x>0.15546</cdr:x>
      <cdr:y>0.80341</cdr:y>
    </cdr:to>
    <cdr:sp macro="" textlink="">
      <cdr:nvSpPr>
        <cdr:cNvPr id="16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8E4FF453-1184-4367-AAE9-16CC3FA198F9}"/>
            </a:ext>
          </a:extLst>
        </cdr:cNvPr>
        <cdr:cNvSpPr txBox="1"/>
      </cdr:nvSpPr>
      <cdr:spPr>
        <a:xfrm xmlns:a="http://schemas.openxmlformats.org/drawingml/2006/main">
          <a:off x="883071" y="4555346"/>
          <a:ext cx="547377" cy="234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-1.4σ</a:t>
          </a:r>
        </a:p>
      </cdr:txBody>
    </cdr:sp>
  </cdr:relSizeAnchor>
  <cdr:relSizeAnchor xmlns:cdr="http://schemas.openxmlformats.org/drawingml/2006/chartDrawing">
    <cdr:from>
      <cdr:x>0.18645</cdr:x>
      <cdr:y>0.58474</cdr:y>
    </cdr:from>
    <cdr:to>
      <cdr:x>0.24662</cdr:x>
      <cdr:y>0.62341</cdr:y>
    </cdr:to>
    <cdr:sp macro="" textlink="">
      <cdr:nvSpPr>
        <cdr:cNvPr id="17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7C23D53E-367F-457D-B06B-197B40D5387A}"/>
            </a:ext>
          </a:extLst>
        </cdr:cNvPr>
        <cdr:cNvSpPr txBox="1"/>
      </cdr:nvSpPr>
      <cdr:spPr>
        <a:xfrm xmlns:a="http://schemas.openxmlformats.org/drawingml/2006/main">
          <a:off x="2052738" y="3392701"/>
          <a:ext cx="662444" cy="224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+3.1σ</a:t>
          </a:r>
        </a:p>
      </cdr:txBody>
    </cdr:sp>
  </cdr:relSizeAnchor>
  <cdr:relSizeAnchor xmlns:cdr="http://schemas.openxmlformats.org/drawingml/2006/chartDrawing">
    <cdr:from>
      <cdr:x>0.29502</cdr:x>
      <cdr:y>0.68318</cdr:y>
    </cdr:from>
    <cdr:to>
      <cdr:x>0.35934</cdr:x>
      <cdr:y>0.76423</cdr:y>
    </cdr:to>
    <cdr:sp macro="" textlink="">
      <cdr:nvSpPr>
        <cdr:cNvPr id="19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83993849-8826-465B-A6EF-97AFD34E55FD}"/>
            </a:ext>
          </a:extLst>
        </cdr:cNvPr>
        <cdr:cNvSpPr txBox="1"/>
      </cdr:nvSpPr>
      <cdr:spPr>
        <a:xfrm xmlns:a="http://schemas.openxmlformats.org/drawingml/2006/main">
          <a:off x="2714509" y="4072608"/>
          <a:ext cx="591818" cy="4831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2/26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7873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-6.9%</a:t>
          </a:r>
          <a:endParaRPr kumimoji="1" lang="ja-JP" altLang="en-US" sz="900" i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0.44455</cdr:x>
      <cdr:y>0.43647</cdr:y>
    </cdr:from>
    <cdr:to>
      <cdr:x>0.49914</cdr:x>
      <cdr:y>0.47848</cdr:y>
    </cdr:to>
    <cdr:sp macro="" textlink="">
      <cdr:nvSpPr>
        <cdr:cNvPr id="21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BF3A9301-5709-478F-8542-B13E329AAFC0}"/>
            </a:ext>
          </a:extLst>
        </cdr:cNvPr>
        <cdr:cNvSpPr txBox="1"/>
      </cdr:nvSpPr>
      <cdr:spPr>
        <a:xfrm xmlns:a="http://schemas.openxmlformats.org/drawingml/2006/main">
          <a:off x="4090327" y="2601921"/>
          <a:ext cx="502291" cy="250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+1.7σ</a:t>
          </a:r>
        </a:p>
      </cdr:txBody>
    </cdr:sp>
  </cdr:relSizeAnchor>
  <cdr:relSizeAnchor xmlns:cdr="http://schemas.openxmlformats.org/drawingml/2006/chartDrawing">
    <cdr:from>
      <cdr:x>0.46848</cdr:x>
      <cdr:y>0.34926</cdr:y>
    </cdr:from>
    <cdr:to>
      <cdr:x>0.53362</cdr:x>
      <cdr:y>0.44194</cdr:y>
    </cdr:to>
    <cdr:sp macro="" textlink="">
      <cdr:nvSpPr>
        <cdr:cNvPr id="22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2D95E1DC-C885-4774-B84D-8313A0574010}"/>
            </a:ext>
          </a:extLst>
        </cdr:cNvPr>
        <cdr:cNvSpPr txBox="1"/>
      </cdr:nvSpPr>
      <cdr:spPr>
        <a:xfrm xmlns:a="http://schemas.openxmlformats.org/drawingml/2006/main">
          <a:off x="4310599" y="2082013"/>
          <a:ext cx="599363" cy="5524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3/31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8616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+3.0%</a:t>
          </a:r>
          <a:endParaRPr kumimoji="1" lang="ja-JP" altLang="en-US" sz="900" i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0.47241</cdr:x>
      <cdr:y>0.50392</cdr:y>
    </cdr:from>
    <cdr:to>
      <cdr:x>0.52406</cdr:x>
      <cdr:y>0.5419</cdr:y>
    </cdr:to>
    <cdr:sp macro="" textlink="">
      <cdr:nvSpPr>
        <cdr:cNvPr id="25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35B5F58B-FCBE-4419-8395-D6AD5CD593AC}"/>
            </a:ext>
          </a:extLst>
        </cdr:cNvPr>
        <cdr:cNvSpPr txBox="1"/>
      </cdr:nvSpPr>
      <cdr:spPr>
        <a:xfrm xmlns:a="http://schemas.openxmlformats.org/drawingml/2006/main">
          <a:off x="4346756" y="3004025"/>
          <a:ext cx="475239" cy="2264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-1.0σ</a:t>
          </a:r>
        </a:p>
      </cdr:txBody>
    </cdr:sp>
  </cdr:relSizeAnchor>
  <cdr:relSizeAnchor xmlns:cdr="http://schemas.openxmlformats.org/drawingml/2006/chartDrawing">
    <cdr:from>
      <cdr:x>0.51626</cdr:x>
      <cdr:y>0.45184</cdr:y>
    </cdr:from>
    <cdr:to>
      <cdr:x>0.57093</cdr:x>
      <cdr:y>0.48569</cdr:y>
    </cdr:to>
    <cdr:sp macro="" textlink="">
      <cdr:nvSpPr>
        <cdr:cNvPr id="20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17CA9AF0-C060-4BBE-B90E-DE202541E806}"/>
            </a:ext>
          </a:extLst>
        </cdr:cNvPr>
        <cdr:cNvSpPr txBox="1"/>
      </cdr:nvSpPr>
      <cdr:spPr>
        <a:xfrm xmlns:a="http://schemas.openxmlformats.org/drawingml/2006/main">
          <a:off x="4750178" y="2693568"/>
          <a:ext cx="503027" cy="201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+0.5σ</a:t>
          </a:r>
        </a:p>
      </cdr:txBody>
    </cdr:sp>
  </cdr:relSizeAnchor>
  <cdr:relSizeAnchor xmlns:cdr="http://schemas.openxmlformats.org/drawingml/2006/chartDrawing">
    <cdr:from>
      <cdr:x>0.49124</cdr:x>
      <cdr:y>0.52833</cdr:y>
    </cdr:from>
    <cdr:to>
      <cdr:x>0.55894</cdr:x>
      <cdr:y>0.61679</cdr:y>
    </cdr:to>
    <cdr:sp macro="" textlink="">
      <cdr:nvSpPr>
        <cdr:cNvPr id="23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AB042ECC-8BDE-4AA5-BFC0-CB8865DB1DFC}"/>
            </a:ext>
          </a:extLst>
        </cdr:cNvPr>
        <cdr:cNvSpPr txBox="1"/>
      </cdr:nvSpPr>
      <cdr:spPr>
        <a:xfrm xmlns:a="http://schemas.openxmlformats.org/drawingml/2006/main">
          <a:off x="4519929" y="3149519"/>
          <a:ext cx="622918" cy="527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4/6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8366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-2.9%</a:t>
          </a:r>
          <a:endParaRPr kumimoji="1" lang="ja-JP" altLang="en-US" sz="900" i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0.07752</cdr:x>
      <cdr:y>0.58443</cdr:y>
    </cdr:from>
    <cdr:to>
      <cdr:x>0.13731</cdr:x>
      <cdr:y>0.66225</cdr:y>
    </cdr:to>
    <cdr:sp macro="" textlink="">
      <cdr:nvSpPr>
        <cdr:cNvPr id="26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294A2B63-81CF-4716-8833-AD78EF473A82}"/>
            </a:ext>
          </a:extLst>
        </cdr:cNvPr>
        <cdr:cNvSpPr txBox="1"/>
      </cdr:nvSpPr>
      <cdr:spPr>
        <a:xfrm xmlns:a="http://schemas.openxmlformats.org/drawingml/2006/main">
          <a:off x="713240" y="3483975"/>
          <a:ext cx="550137" cy="463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1/8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7939</a:t>
          </a:r>
        </a:p>
      </cdr:txBody>
    </cdr:sp>
  </cdr:relSizeAnchor>
  <cdr:relSizeAnchor xmlns:cdr="http://schemas.openxmlformats.org/drawingml/2006/chartDrawing">
    <cdr:from>
      <cdr:x>0.5479</cdr:x>
      <cdr:y>0.38013</cdr:y>
    </cdr:from>
    <cdr:to>
      <cdr:x>0.61354</cdr:x>
      <cdr:y>0.46475</cdr:y>
    </cdr:to>
    <cdr:sp macro="" textlink="">
      <cdr:nvSpPr>
        <cdr:cNvPr id="24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29E7B273-727C-4603-B9E3-2E21B69DE90E}"/>
            </a:ext>
          </a:extLst>
        </cdr:cNvPr>
        <cdr:cNvSpPr txBox="1"/>
      </cdr:nvSpPr>
      <cdr:spPr>
        <a:xfrm xmlns:a="http://schemas.openxmlformats.org/drawingml/2006/main">
          <a:off x="5041273" y="2266056"/>
          <a:ext cx="603964" cy="504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4/15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8564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+2.4%</a:t>
          </a:r>
          <a:endParaRPr kumimoji="1" lang="ja-JP" altLang="en-US" sz="900" i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0.5749</cdr:x>
      <cdr:y>0.56219</cdr:y>
    </cdr:from>
    <cdr:to>
      <cdr:x>0.62379</cdr:x>
      <cdr:y>0.60658</cdr:y>
    </cdr:to>
    <cdr:sp macro="" textlink="">
      <cdr:nvSpPr>
        <cdr:cNvPr id="28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C9EF4632-A67C-4513-8296-3869325930E5}"/>
            </a:ext>
          </a:extLst>
        </cdr:cNvPr>
        <cdr:cNvSpPr txBox="1"/>
      </cdr:nvSpPr>
      <cdr:spPr>
        <a:xfrm xmlns:a="http://schemas.openxmlformats.org/drawingml/2006/main">
          <a:off x="5289756" y="3351357"/>
          <a:ext cx="449844" cy="264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-1.1σ</a:t>
          </a:r>
        </a:p>
      </cdr:txBody>
    </cdr:sp>
  </cdr:relSizeAnchor>
  <cdr:relSizeAnchor xmlns:cdr="http://schemas.openxmlformats.org/drawingml/2006/chartDrawing">
    <cdr:from>
      <cdr:x>0.61954</cdr:x>
      <cdr:y>0.59678</cdr:y>
    </cdr:from>
    <cdr:to>
      <cdr:x>0.68724</cdr:x>
      <cdr:y>0.68524</cdr:y>
    </cdr:to>
    <cdr:sp macro="" textlink="">
      <cdr:nvSpPr>
        <cdr:cNvPr id="27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F5DD4C1F-7FCA-4CB4-8B33-3C3810E97FC9}"/>
            </a:ext>
          </a:extLst>
        </cdr:cNvPr>
        <cdr:cNvSpPr txBox="1"/>
      </cdr:nvSpPr>
      <cdr:spPr>
        <a:xfrm xmlns:a="http://schemas.openxmlformats.org/drawingml/2006/main">
          <a:off x="5700484" y="3557581"/>
          <a:ext cx="622918" cy="5273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4/30</a:t>
          </a:r>
        </a:p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8127</a:t>
          </a:r>
        </a:p>
        <a:p xmlns:a="http://schemas.openxmlformats.org/drawingml/2006/main">
          <a:pPr algn="ctr"/>
          <a:r>
            <a:rPr kumimoji="1" lang="en-US" altLang="ja-JP" sz="900" i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-5.1%</a:t>
          </a:r>
          <a:endParaRPr kumimoji="1" lang="ja-JP" altLang="en-US" sz="900" i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0.64778</cdr:x>
      <cdr:y>0.42299</cdr:y>
    </cdr:from>
    <cdr:to>
      <cdr:x>0.70278</cdr:x>
      <cdr:y>0.47192</cdr:y>
    </cdr:to>
    <cdr:sp macro="" textlink="">
      <cdr:nvSpPr>
        <cdr:cNvPr id="29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6C5DD6B5-D4F6-4DAE-84A1-F4B7FBA005AA}"/>
            </a:ext>
          </a:extLst>
        </cdr:cNvPr>
        <cdr:cNvSpPr txBox="1"/>
      </cdr:nvSpPr>
      <cdr:spPr>
        <a:xfrm xmlns:a="http://schemas.openxmlformats.org/drawingml/2006/main">
          <a:off x="5960332" y="2521576"/>
          <a:ext cx="506063" cy="2916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+1.3σ</a:t>
          </a:r>
        </a:p>
      </cdr:txBody>
    </cdr:sp>
  </cdr:relSizeAnchor>
  <cdr:relSizeAnchor xmlns:cdr="http://schemas.openxmlformats.org/drawingml/2006/chartDrawing">
    <cdr:from>
      <cdr:x>0.73351</cdr:x>
      <cdr:y>0.18857</cdr:y>
    </cdr:from>
    <cdr:to>
      <cdr:x>0.77906</cdr:x>
      <cdr:y>0.2361</cdr:y>
    </cdr:to>
    <cdr:sp macro="" textlink="">
      <cdr:nvSpPr>
        <cdr:cNvPr id="30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8928954D-1CD9-43CE-9833-79AD9A930605}"/>
            </a:ext>
          </a:extLst>
        </cdr:cNvPr>
        <cdr:cNvSpPr txBox="1"/>
      </cdr:nvSpPr>
      <cdr:spPr>
        <a:xfrm xmlns:a="http://schemas.openxmlformats.org/drawingml/2006/main">
          <a:off x="6749125" y="1124117"/>
          <a:ext cx="419112" cy="283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5/27</a:t>
          </a:r>
        </a:p>
      </cdr:txBody>
    </cdr:sp>
  </cdr:relSizeAnchor>
  <cdr:relSizeAnchor xmlns:cdr="http://schemas.openxmlformats.org/drawingml/2006/chartDrawing">
    <cdr:from>
      <cdr:x>0.7695</cdr:x>
      <cdr:y>0</cdr:y>
    </cdr:from>
    <cdr:to>
      <cdr:x>0.81505</cdr:x>
      <cdr:y>0.04753</cdr:y>
    </cdr:to>
    <cdr:sp macro="" textlink="">
      <cdr:nvSpPr>
        <cdr:cNvPr id="31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74E6CD4B-A0C4-409C-BA48-6B71581E4A7C}"/>
            </a:ext>
          </a:extLst>
        </cdr:cNvPr>
        <cdr:cNvSpPr txBox="1"/>
      </cdr:nvSpPr>
      <cdr:spPr>
        <a:xfrm xmlns:a="http://schemas.openxmlformats.org/drawingml/2006/main">
          <a:off x="7080250" y="0"/>
          <a:ext cx="419112" cy="283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6/2</a:t>
          </a:r>
        </a:p>
      </cdr:txBody>
    </cdr:sp>
  </cdr:relSizeAnchor>
  <cdr:relSizeAnchor xmlns:cdr="http://schemas.openxmlformats.org/drawingml/2006/chartDrawing">
    <cdr:from>
      <cdr:x>0.4196</cdr:x>
      <cdr:y>0.37921</cdr:y>
    </cdr:from>
    <cdr:to>
      <cdr:x>0.46515</cdr:x>
      <cdr:y>0.42674</cdr:y>
    </cdr:to>
    <cdr:sp macro="" textlink="">
      <cdr:nvSpPr>
        <cdr:cNvPr id="32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2CD73BCD-EFC9-47AC-BD38-71B17D6DFF70}"/>
            </a:ext>
          </a:extLst>
        </cdr:cNvPr>
        <cdr:cNvSpPr txBox="1"/>
      </cdr:nvSpPr>
      <cdr:spPr>
        <a:xfrm xmlns:a="http://schemas.openxmlformats.org/drawingml/2006/main">
          <a:off x="3860800" y="2260600"/>
          <a:ext cx="419112" cy="283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3/19</a:t>
          </a:r>
        </a:p>
      </cdr:txBody>
    </cdr:sp>
  </cdr:relSizeAnchor>
  <cdr:relSizeAnchor xmlns:cdr="http://schemas.openxmlformats.org/drawingml/2006/chartDrawing">
    <cdr:from>
      <cdr:x>0.255</cdr:x>
      <cdr:y>0.3872</cdr:y>
    </cdr:from>
    <cdr:to>
      <cdr:x>0.30055</cdr:x>
      <cdr:y>0.43473</cdr:y>
    </cdr:to>
    <cdr:sp macro="" textlink="">
      <cdr:nvSpPr>
        <cdr:cNvPr id="34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2CD73BCD-EFC9-47AC-BD38-71B17D6DFF70}"/>
            </a:ext>
          </a:extLst>
        </cdr:cNvPr>
        <cdr:cNvSpPr txBox="1"/>
      </cdr:nvSpPr>
      <cdr:spPr>
        <a:xfrm xmlns:a="http://schemas.openxmlformats.org/drawingml/2006/main">
          <a:off x="2346325" y="2308225"/>
          <a:ext cx="419112" cy="283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 i="1">
              <a:latin typeface="Arial" panose="020B0604020202020204" pitchFamily="34" charset="0"/>
              <a:cs typeface="Arial" panose="020B0604020202020204" pitchFamily="34" charset="0"/>
            </a:rPr>
            <a:t>2/15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70757</xdr:colOff>
      <xdr:row>322</xdr:row>
      <xdr:rowOff>81642</xdr:rowOff>
    </xdr:from>
    <xdr:to>
      <xdr:col>7</xdr:col>
      <xdr:colOff>293913</xdr:colOff>
      <xdr:row>354</xdr:row>
      <xdr:rowOff>5443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DA1B7E36-344D-4202-B2C8-BEEB32187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283028</xdr:colOff>
      <xdr:row>314</xdr:row>
      <xdr:rowOff>76200</xdr:rowOff>
    </xdr:from>
    <xdr:to>
      <xdr:col>12</xdr:col>
      <xdr:colOff>0</xdr:colOff>
      <xdr:row>346</xdr:row>
      <xdr:rowOff>2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52D7BABA-D313-496A-979A-DFDC21FFD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333374</xdr:colOff>
      <xdr:row>10</xdr:row>
      <xdr:rowOff>180975</xdr:rowOff>
    </xdr:from>
    <xdr:to>
      <xdr:col>23</xdr:col>
      <xdr:colOff>227240</xdr:colOff>
      <xdr:row>37</xdr:row>
      <xdr:rowOff>19050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C05DCBD4-C317-4AD0-847D-ABFDA13BA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0.68368</cdr:x>
      <cdr:y>0.01802</cdr:y>
    </cdr:from>
    <cdr:to>
      <cdr:x>0.85954</cdr:x>
      <cdr:y>0.08588</cdr:y>
    </cdr:to>
    <cdr:sp macro="" textlink="">
      <cdr:nvSpPr>
        <cdr:cNvPr id="3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F60F0D2A-F613-45EB-A26F-5DC9DFA37102}"/>
            </a:ext>
          </a:extLst>
        </cdr:cNvPr>
        <cdr:cNvSpPr txBox="1"/>
      </cdr:nvSpPr>
      <cdr:spPr>
        <a:xfrm xmlns:a="http://schemas.openxmlformats.org/drawingml/2006/main">
          <a:off x="3762124" y="83377"/>
          <a:ext cx="967717" cy="313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3/22</a:t>
          </a: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721.03 (+9.3%)</a:t>
          </a:r>
          <a:endParaRPr kumimoji="1" lang="ja-JP" alt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0.73987</cdr:x>
      <cdr:y>0.00588</cdr:y>
    </cdr:from>
    <cdr:to>
      <cdr:x>0.93685</cdr:x>
      <cdr:y>0.0847</cdr:y>
    </cdr:to>
    <cdr:sp macro="" textlink="">
      <cdr:nvSpPr>
        <cdr:cNvPr id="3" name="テキスト ボックス 34">
          <a:extLst xmlns:a="http://schemas.openxmlformats.org/drawingml/2006/main">
            <a:ext uri="{FF2B5EF4-FFF2-40B4-BE49-F238E27FC236}">
              <a16:creationId xmlns:a16="http://schemas.microsoft.com/office/drawing/2014/main" id="{F60F0D2A-F613-45EB-A26F-5DC9DFA37102}"/>
            </a:ext>
          </a:extLst>
        </cdr:cNvPr>
        <cdr:cNvSpPr txBox="1"/>
      </cdr:nvSpPr>
      <cdr:spPr>
        <a:xfrm xmlns:a="http://schemas.openxmlformats.org/drawingml/2006/main">
          <a:off x="4272643" y="27214"/>
          <a:ext cx="1137557" cy="3646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3/31</a:t>
          </a: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816.37 (+23.8%)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0.30615</cdr:x>
      <cdr:y>0.40457</cdr:y>
    </cdr:from>
    <cdr:to>
      <cdr:x>0.38856</cdr:x>
      <cdr:y>0.49987</cdr:y>
    </cdr:to>
    <cdr:sp macro="" textlink="">
      <cdr:nvSpPr>
        <cdr:cNvPr id="4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2BFD4E7C-4AB8-45AA-8831-EFA91063D89F}"/>
            </a:ext>
          </a:extLst>
        </cdr:cNvPr>
        <cdr:cNvSpPr txBox="1"/>
      </cdr:nvSpPr>
      <cdr:spPr>
        <a:xfrm xmlns:a="http://schemas.openxmlformats.org/drawingml/2006/main">
          <a:off x="2416982" y="2288995"/>
          <a:ext cx="650616" cy="5391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/>
            <a:t>3/18</a:t>
          </a:r>
        </a:p>
        <a:p xmlns:a="http://schemas.openxmlformats.org/drawingml/2006/main">
          <a:pPr algn="ctr"/>
          <a:r>
            <a:rPr kumimoji="1" lang="en-US" altLang="ja-JP" sz="1100"/>
            <a:t>8650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0.24527</cdr:x>
      <cdr:y>0.61412</cdr:y>
    </cdr:from>
    <cdr:to>
      <cdr:x>0.3283</cdr:x>
      <cdr:y>0.72824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6DC6D96B-215C-48CE-A15E-B56E0964A8FA}"/>
            </a:ext>
          </a:extLst>
        </cdr:cNvPr>
        <cdr:cNvSpPr txBox="1"/>
      </cdr:nvSpPr>
      <cdr:spPr>
        <a:xfrm xmlns:a="http://schemas.openxmlformats.org/drawingml/2006/main">
          <a:off x="2257099" y="2679050"/>
          <a:ext cx="764084" cy="4978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/>
            <a:t>2/26</a:t>
          </a:r>
        </a:p>
        <a:p xmlns:a="http://schemas.openxmlformats.org/drawingml/2006/main">
          <a:pPr algn="ctr"/>
          <a:r>
            <a:rPr kumimoji="1" lang="en-US" altLang="ja-JP" sz="1100"/>
            <a:t>7873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0.12725</cdr:x>
      <cdr:y>0.82542</cdr:y>
    </cdr:from>
    <cdr:to>
      <cdr:x>0.21028</cdr:x>
      <cdr:y>0.93953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467149D-BC14-432C-ACD5-7566A92BBE6E}"/>
            </a:ext>
          </a:extLst>
        </cdr:cNvPr>
        <cdr:cNvSpPr txBox="1"/>
      </cdr:nvSpPr>
      <cdr:spPr>
        <a:xfrm xmlns:a="http://schemas.openxmlformats.org/drawingml/2006/main">
          <a:off x="1170991" y="3600856"/>
          <a:ext cx="764084" cy="497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/>
            <a:t>2/1</a:t>
          </a:r>
        </a:p>
        <a:p xmlns:a="http://schemas.openxmlformats.org/drawingml/2006/main">
          <a:pPr algn="ctr"/>
          <a:r>
            <a:rPr kumimoji="1" lang="en-US" altLang="ja-JP" sz="1100"/>
            <a:t>7294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0.16622</cdr:x>
      <cdr:y>0.46834</cdr:y>
    </cdr:from>
    <cdr:to>
      <cdr:x>0.24</cdr:x>
      <cdr:y>0.55889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467149D-BC14-432C-ACD5-7566A92BBE6E}"/>
            </a:ext>
          </a:extLst>
        </cdr:cNvPr>
        <cdr:cNvSpPr txBox="1"/>
      </cdr:nvSpPr>
      <cdr:spPr>
        <a:xfrm xmlns:a="http://schemas.openxmlformats.org/drawingml/2006/main">
          <a:off x="1312295" y="2649804"/>
          <a:ext cx="582483" cy="5123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/>
            <a:t>2/26</a:t>
          </a:r>
        </a:p>
        <a:p xmlns:a="http://schemas.openxmlformats.org/drawingml/2006/main">
          <a:pPr algn="ctr"/>
          <a:r>
            <a:rPr kumimoji="1" lang="en-US" altLang="ja-JP" sz="1100"/>
            <a:t>7873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0.364</cdr:x>
      <cdr:y>0.51899</cdr:y>
    </cdr:from>
    <cdr:to>
      <cdr:x>0.44703</cdr:x>
      <cdr:y>0.6331</cdr:y>
    </cdr:to>
    <cdr:sp macro="" textlink="">
      <cdr:nvSpPr>
        <cdr:cNvPr id="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5D0586A-012B-493D-88DC-D806955C09E2}"/>
            </a:ext>
          </a:extLst>
        </cdr:cNvPr>
        <cdr:cNvSpPr txBox="1"/>
      </cdr:nvSpPr>
      <cdr:spPr>
        <a:xfrm xmlns:a="http://schemas.openxmlformats.org/drawingml/2006/main">
          <a:off x="3349742" y="2264052"/>
          <a:ext cx="764085" cy="497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/>
            <a:t>3/24</a:t>
          </a:r>
        </a:p>
        <a:p xmlns:a="http://schemas.openxmlformats.org/drawingml/2006/main">
          <a:pPr algn="ctr"/>
          <a:r>
            <a:rPr kumimoji="1" lang="en-US" altLang="ja-JP" sz="1100"/>
            <a:t>8120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0.53466</cdr:x>
      <cdr:y>0.60774</cdr:y>
    </cdr:from>
    <cdr:to>
      <cdr:x>0.59479</cdr:x>
      <cdr:y>0.69307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7173935-D173-42A6-8B2B-FA09094FE005}"/>
            </a:ext>
          </a:extLst>
        </cdr:cNvPr>
        <cdr:cNvSpPr txBox="1"/>
      </cdr:nvSpPr>
      <cdr:spPr>
        <a:xfrm xmlns:a="http://schemas.openxmlformats.org/drawingml/2006/main">
          <a:off x="4221091" y="3438525"/>
          <a:ext cx="474735" cy="482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/>
            <a:t>4/30</a:t>
          </a:r>
        </a:p>
        <a:p xmlns:a="http://schemas.openxmlformats.org/drawingml/2006/main">
          <a:pPr algn="ctr"/>
          <a:r>
            <a:rPr kumimoji="1" lang="en-US" altLang="ja-JP" sz="1100"/>
            <a:t>8127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0.60651</cdr:x>
      <cdr:y>0.1734</cdr:y>
    </cdr:from>
    <cdr:to>
      <cdr:x>0.68892</cdr:x>
      <cdr:y>0.2687</cdr:y>
    </cdr:to>
    <cdr:sp macro="" textlink="">
      <cdr:nvSpPr>
        <cdr:cNvPr id="11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DC591CE1-7B98-47C0-B1F0-7782D480C0D6}"/>
            </a:ext>
          </a:extLst>
        </cdr:cNvPr>
        <cdr:cNvSpPr txBox="1"/>
      </cdr:nvSpPr>
      <cdr:spPr>
        <a:xfrm xmlns:a="http://schemas.openxmlformats.org/drawingml/2006/main">
          <a:off x="4788306" y="981099"/>
          <a:ext cx="650616" cy="5391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100"/>
            <a:t>6/1</a:t>
          </a:r>
        </a:p>
        <a:p xmlns:a="http://schemas.openxmlformats.org/drawingml/2006/main">
          <a:pPr algn="ctr"/>
          <a:r>
            <a:rPr kumimoji="1" lang="en-US" altLang="ja-JP" sz="1100"/>
            <a:t>9423</a:t>
          </a:r>
          <a:endParaRPr kumimoji="1"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04105-D229-4C5D-A753-10F86BF75349}">
  <dimension ref="A1:H136"/>
  <sheetViews>
    <sheetView workbookViewId="0"/>
  </sheetViews>
  <sheetFormatPr defaultRowHeight="15.9" customHeight="1" x14ac:dyDescent="0.65"/>
  <cols>
    <col min="1" max="1" width="3.28515625" style="104" customWidth="1"/>
    <col min="2" max="2" width="10.0703125" style="105" customWidth="1"/>
    <col min="3" max="3" width="9.140625" style="106" customWidth="1"/>
    <col min="4" max="6" width="9.140625" style="106"/>
    <col min="7" max="7" width="13.42578125" style="106" customWidth="1"/>
    <col min="8" max="8" width="4.35546875" style="104" customWidth="1"/>
    <col min="9" max="16384" width="9.140625" style="104"/>
  </cols>
  <sheetData>
    <row r="1" spans="1:7" ht="15.9" customHeight="1" x14ac:dyDescent="0.65">
      <c r="A1" s="32" t="s">
        <v>32</v>
      </c>
    </row>
    <row r="3" spans="1:7" ht="24" customHeight="1" x14ac:dyDescent="0.65">
      <c r="B3" s="126" t="s">
        <v>34</v>
      </c>
      <c r="C3" s="96" t="s">
        <v>21</v>
      </c>
      <c r="D3" s="96" t="s">
        <v>22</v>
      </c>
      <c r="E3" s="96" t="s">
        <v>23</v>
      </c>
      <c r="F3" s="96" t="s">
        <v>20</v>
      </c>
      <c r="G3" s="96" t="s">
        <v>24</v>
      </c>
    </row>
    <row r="5" spans="1:7" s="122" customFormat="1" ht="15.9" customHeight="1" x14ac:dyDescent="0.65">
      <c r="B5" s="121"/>
      <c r="C5" s="106"/>
      <c r="D5" s="106"/>
      <c r="E5" s="106"/>
      <c r="F5" s="106"/>
      <c r="G5" s="106"/>
    </row>
    <row r="6" spans="1:7" s="122" customFormat="1" ht="15.9" customHeight="1" x14ac:dyDescent="0.65">
      <c r="B6" s="121"/>
      <c r="C6" s="106"/>
      <c r="D6" s="106"/>
      <c r="E6" s="106"/>
      <c r="F6" s="106"/>
      <c r="G6" s="106"/>
    </row>
    <row r="7" spans="1:7" s="122" customFormat="1" ht="15.9" customHeight="1" x14ac:dyDescent="0.65">
      <c r="B7" s="121"/>
      <c r="C7" s="106"/>
      <c r="D7" s="106"/>
      <c r="E7" s="106"/>
      <c r="F7" s="106"/>
      <c r="G7" s="106"/>
    </row>
    <row r="8" spans="1:7" s="122" customFormat="1" ht="15.9" customHeight="1" x14ac:dyDescent="0.65">
      <c r="B8" s="121"/>
      <c r="C8" s="106"/>
      <c r="D8" s="106"/>
      <c r="E8" s="106"/>
      <c r="F8" s="106"/>
      <c r="G8" s="106"/>
    </row>
    <row r="9" spans="1:7" s="122" customFormat="1" ht="15.9" customHeight="1" x14ac:dyDescent="0.65">
      <c r="B9" s="121"/>
      <c r="C9" s="106"/>
      <c r="D9" s="106"/>
      <c r="E9" s="106"/>
      <c r="F9" s="106"/>
      <c r="G9" s="106"/>
    </row>
    <row r="10" spans="1:7" s="122" customFormat="1" ht="15.9" customHeight="1" x14ac:dyDescent="0.65">
      <c r="B10" s="121"/>
      <c r="C10" s="106"/>
      <c r="D10" s="106"/>
      <c r="E10" s="106"/>
      <c r="F10" s="106"/>
      <c r="G10" s="106"/>
    </row>
    <row r="11" spans="1:7" s="122" customFormat="1" ht="15.9" customHeight="1" x14ac:dyDescent="0.65">
      <c r="B11" s="121"/>
      <c r="C11" s="106"/>
      <c r="D11" s="106"/>
      <c r="E11" s="106"/>
      <c r="F11" s="106"/>
      <c r="G11" s="106"/>
    </row>
    <row r="12" spans="1:7" s="122" customFormat="1" ht="15.9" customHeight="1" x14ac:dyDescent="0.65">
      <c r="B12" s="121"/>
      <c r="C12" s="106"/>
      <c r="D12" s="106"/>
      <c r="E12" s="106"/>
      <c r="F12" s="106"/>
      <c r="G12" s="106"/>
    </row>
    <row r="13" spans="1:7" s="122" customFormat="1" ht="15.9" customHeight="1" x14ac:dyDescent="0.65">
      <c r="B13" s="121"/>
      <c r="C13" s="106"/>
      <c r="D13" s="106"/>
      <c r="E13" s="106"/>
      <c r="F13" s="106"/>
      <c r="G13" s="106"/>
    </row>
    <row r="14" spans="1:7" s="122" customFormat="1" ht="15.9" customHeight="1" x14ac:dyDescent="0.65">
      <c r="B14" s="121"/>
      <c r="C14" s="106"/>
      <c r="D14" s="106"/>
      <c r="E14" s="106"/>
      <c r="F14" s="106"/>
      <c r="G14" s="106"/>
    </row>
    <row r="15" spans="1:7" s="122" customFormat="1" ht="15.9" customHeight="1" x14ac:dyDescent="0.65">
      <c r="B15" s="121"/>
      <c r="C15" s="106"/>
      <c r="D15" s="106"/>
      <c r="E15" s="106"/>
      <c r="F15" s="106"/>
      <c r="G15" s="106"/>
    </row>
    <row r="16" spans="1:7" s="122" customFormat="1" ht="15.9" customHeight="1" x14ac:dyDescent="0.65">
      <c r="B16" s="121"/>
      <c r="C16" s="106"/>
      <c r="D16" s="106"/>
      <c r="E16" s="106"/>
      <c r="F16" s="106"/>
      <c r="G16" s="106"/>
    </row>
    <row r="17" spans="2:8" s="122" customFormat="1" ht="15.9" customHeight="1" x14ac:dyDescent="0.65">
      <c r="B17" s="121"/>
      <c r="C17" s="106"/>
      <c r="D17" s="106"/>
      <c r="E17" s="106"/>
      <c r="F17" s="106"/>
      <c r="G17" s="106"/>
    </row>
    <row r="18" spans="2:8" s="122" customFormat="1" ht="15.9" customHeight="1" x14ac:dyDescent="0.65">
      <c r="B18" s="121"/>
      <c r="C18" s="106"/>
      <c r="D18" s="106"/>
      <c r="E18" s="106"/>
      <c r="F18" s="106"/>
      <c r="G18" s="106"/>
    </row>
    <row r="19" spans="2:8" s="122" customFormat="1" ht="15.9" customHeight="1" x14ac:dyDescent="0.65">
      <c r="B19" s="121"/>
      <c r="C19" s="106"/>
      <c r="D19" s="106"/>
      <c r="E19" s="106"/>
      <c r="F19" s="106"/>
      <c r="G19" s="106"/>
    </row>
    <row r="20" spans="2:8" s="122" customFormat="1" ht="15.9" customHeight="1" x14ac:dyDescent="0.65">
      <c r="B20" s="121"/>
      <c r="C20" s="106"/>
      <c r="D20" s="106"/>
      <c r="E20" s="106"/>
      <c r="F20" s="106"/>
      <c r="G20" s="106"/>
    </row>
    <row r="21" spans="2:8" s="122" customFormat="1" ht="15.9" customHeight="1" x14ac:dyDescent="0.65">
      <c r="B21" s="121"/>
      <c r="C21" s="106"/>
      <c r="D21" s="106"/>
      <c r="E21" s="106"/>
      <c r="F21" s="106"/>
      <c r="G21" s="106"/>
    </row>
    <row r="22" spans="2:8" s="122" customFormat="1" ht="15.9" customHeight="1" x14ac:dyDescent="0.65">
      <c r="B22" s="121"/>
      <c r="C22" s="106"/>
      <c r="D22" s="106"/>
      <c r="E22" s="106"/>
      <c r="F22" s="106"/>
      <c r="G22" s="106"/>
    </row>
    <row r="23" spans="2:8" s="122" customFormat="1" ht="15.9" customHeight="1" x14ac:dyDescent="0.65">
      <c r="B23" s="121"/>
      <c r="C23" s="106"/>
      <c r="D23" s="106"/>
      <c r="E23" s="106"/>
      <c r="F23" s="106"/>
      <c r="G23" s="106"/>
    </row>
    <row r="24" spans="2:8" s="122" customFormat="1" ht="15.9" customHeight="1" x14ac:dyDescent="0.65">
      <c r="B24" s="125">
        <v>44348</v>
      </c>
      <c r="C24" s="106">
        <v>9130</v>
      </c>
      <c r="D24" s="106">
        <v>9423</v>
      </c>
      <c r="E24" s="106">
        <v>9130</v>
      </c>
      <c r="F24" s="106">
        <v>9423</v>
      </c>
      <c r="G24" s="106">
        <v>9106500</v>
      </c>
    </row>
    <row r="25" spans="2:8" s="122" customFormat="1" ht="15.9" customHeight="1" x14ac:dyDescent="0.65">
      <c r="B25" s="124">
        <v>44347</v>
      </c>
      <c r="C25" s="106">
        <v>9135</v>
      </c>
      <c r="D25" s="106">
        <v>9227</v>
      </c>
      <c r="E25" s="106">
        <v>9100</v>
      </c>
      <c r="F25" s="106">
        <v>9115</v>
      </c>
      <c r="G25" s="106">
        <v>7502300</v>
      </c>
    </row>
    <row r="26" spans="2:8" s="122" customFormat="1" ht="15.9" customHeight="1" x14ac:dyDescent="0.65">
      <c r="B26" s="123">
        <v>44344</v>
      </c>
      <c r="C26" s="106">
        <v>9130</v>
      </c>
      <c r="D26" s="106">
        <v>9180</v>
      </c>
      <c r="E26" s="106">
        <v>9072</v>
      </c>
      <c r="F26" s="106">
        <v>9135</v>
      </c>
      <c r="G26" s="106">
        <v>7979400</v>
      </c>
    </row>
    <row r="27" spans="2:8" ht="15.9" customHeight="1" x14ac:dyDescent="0.65">
      <c r="B27" s="121">
        <v>44343</v>
      </c>
      <c r="C27" s="106">
        <v>8901</v>
      </c>
      <c r="D27" s="106">
        <v>9000</v>
      </c>
      <c r="E27" s="106">
        <v>8890</v>
      </c>
      <c r="F27" s="106">
        <v>8980</v>
      </c>
      <c r="G27" s="106">
        <v>12352700</v>
      </c>
      <c r="H27" s="108"/>
    </row>
    <row r="28" spans="2:8" ht="15.9" customHeight="1" x14ac:dyDescent="0.65">
      <c r="B28" s="121">
        <v>44342</v>
      </c>
      <c r="C28" s="106">
        <v>8855</v>
      </c>
      <c r="D28" s="106">
        <v>8998</v>
      </c>
      <c r="E28" s="106">
        <v>8841</v>
      </c>
      <c r="F28" s="106">
        <v>8906</v>
      </c>
      <c r="G28" s="106">
        <v>6313300</v>
      </c>
      <c r="H28" s="122"/>
    </row>
    <row r="29" spans="2:8" ht="15.9" customHeight="1" x14ac:dyDescent="0.65">
      <c r="B29" s="119">
        <v>44341</v>
      </c>
      <c r="C29" s="106">
        <v>8882</v>
      </c>
      <c r="D29" s="106">
        <v>8896</v>
      </c>
      <c r="E29" s="106">
        <v>8818</v>
      </c>
      <c r="F29" s="106">
        <v>8877</v>
      </c>
      <c r="G29" s="106">
        <v>4356400</v>
      </c>
      <c r="H29" s="120"/>
    </row>
    <row r="30" spans="2:8" ht="15.9" customHeight="1" x14ac:dyDescent="0.65">
      <c r="B30" s="119">
        <v>44340</v>
      </c>
      <c r="C30" s="106">
        <v>8784</v>
      </c>
      <c r="D30" s="106">
        <v>8949</v>
      </c>
      <c r="E30" s="106">
        <v>8771</v>
      </c>
      <c r="F30" s="106">
        <v>8835</v>
      </c>
      <c r="G30" s="106">
        <v>5879000</v>
      </c>
      <c r="H30" s="120"/>
    </row>
    <row r="31" spans="2:8" ht="15.9" customHeight="1" x14ac:dyDescent="0.65">
      <c r="B31" s="116">
        <v>44337</v>
      </c>
      <c r="C31" s="106">
        <v>8703</v>
      </c>
      <c r="D31" s="106">
        <v>8773</v>
      </c>
      <c r="E31" s="106">
        <v>8673</v>
      </c>
      <c r="F31" s="106">
        <v>8743</v>
      </c>
      <c r="G31" s="106">
        <v>5156700</v>
      </c>
    </row>
    <row r="32" spans="2:8" ht="15.9" customHeight="1" x14ac:dyDescent="0.65">
      <c r="B32" s="114">
        <v>44336</v>
      </c>
      <c r="C32" s="106">
        <v>8680</v>
      </c>
      <c r="D32" s="106">
        <v>8705</v>
      </c>
      <c r="E32" s="106">
        <v>8623</v>
      </c>
      <c r="F32" s="106">
        <v>8665</v>
      </c>
      <c r="G32" s="106">
        <v>3754500</v>
      </c>
      <c r="H32" s="108"/>
    </row>
    <row r="33" spans="2:8" ht="15.9" customHeight="1" x14ac:dyDescent="0.65">
      <c r="B33" s="114">
        <v>44335</v>
      </c>
      <c r="C33" s="106">
        <v>8750</v>
      </c>
      <c r="D33" s="106">
        <v>8798</v>
      </c>
      <c r="E33" s="106">
        <v>8680</v>
      </c>
      <c r="F33" s="106">
        <v>8699</v>
      </c>
      <c r="G33" s="106">
        <v>6621700</v>
      </c>
      <c r="H33" s="115"/>
    </row>
    <row r="34" spans="2:8" ht="15.9" customHeight="1" x14ac:dyDescent="0.65">
      <c r="B34" s="112">
        <v>44334</v>
      </c>
      <c r="C34" s="106">
        <v>8700</v>
      </c>
      <c r="D34" s="106">
        <v>8869</v>
      </c>
      <c r="E34" s="106">
        <v>8699</v>
      </c>
      <c r="F34" s="106">
        <v>8819</v>
      </c>
      <c r="G34" s="106">
        <v>9195700</v>
      </c>
      <c r="H34" s="108"/>
    </row>
    <row r="35" spans="2:8" ht="15.9" customHeight="1" x14ac:dyDescent="0.65">
      <c r="B35" s="112">
        <v>44333</v>
      </c>
      <c r="C35" s="106">
        <v>8580</v>
      </c>
      <c r="D35" s="106">
        <v>8676</v>
      </c>
      <c r="E35" s="106">
        <v>8549</v>
      </c>
      <c r="F35" s="106">
        <v>8648</v>
      </c>
      <c r="G35" s="106">
        <v>6756300</v>
      </c>
      <c r="H35" s="113"/>
    </row>
    <row r="36" spans="2:8" ht="15.9" customHeight="1" x14ac:dyDescent="0.65">
      <c r="B36" s="111">
        <v>44330</v>
      </c>
      <c r="C36" s="106">
        <v>8449</v>
      </c>
      <c r="D36" s="106">
        <v>8516</v>
      </c>
      <c r="E36" s="106">
        <v>8341</v>
      </c>
      <c r="F36" s="106">
        <v>8478</v>
      </c>
      <c r="G36" s="106">
        <v>5915300</v>
      </c>
    </row>
    <row r="37" spans="2:8" ht="15.9" customHeight="1" x14ac:dyDescent="0.65">
      <c r="B37" s="109">
        <v>44329</v>
      </c>
      <c r="C37" s="106">
        <v>8500</v>
      </c>
      <c r="D37" s="106">
        <v>8535</v>
      </c>
      <c r="E37" s="106">
        <v>8375</v>
      </c>
      <c r="F37" s="106">
        <v>8392</v>
      </c>
      <c r="G37" s="106">
        <v>7210100</v>
      </c>
      <c r="H37" s="108"/>
    </row>
    <row r="38" spans="2:8" ht="15.9" customHeight="1" x14ac:dyDescent="0.65">
      <c r="B38" s="109">
        <v>44328</v>
      </c>
      <c r="C38" s="106">
        <v>8340</v>
      </c>
      <c r="D38" s="106">
        <v>8567</v>
      </c>
      <c r="E38" s="106">
        <v>8184</v>
      </c>
      <c r="F38" s="106">
        <v>8523</v>
      </c>
      <c r="G38" s="106">
        <v>12524300</v>
      </c>
      <c r="H38" s="110"/>
    </row>
    <row r="39" spans="2:8" ht="15.9" customHeight="1" x14ac:dyDescent="0.65">
      <c r="B39" s="107">
        <v>44327</v>
      </c>
      <c r="C39" s="106">
        <v>8471</v>
      </c>
      <c r="D39" s="106">
        <v>8503</v>
      </c>
      <c r="E39" s="106">
        <v>8301</v>
      </c>
      <c r="F39" s="106">
        <v>8341</v>
      </c>
      <c r="G39" s="106">
        <v>5502300</v>
      </c>
    </row>
    <row r="40" spans="2:8" ht="15.9" customHeight="1" x14ac:dyDescent="0.65">
      <c r="B40" s="105">
        <v>44326</v>
      </c>
      <c r="C40" s="106">
        <v>8405</v>
      </c>
      <c r="D40" s="106">
        <v>8528</v>
      </c>
      <c r="E40" s="106">
        <v>8395</v>
      </c>
      <c r="F40" s="106">
        <v>8506</v>
      </c>
      <c r="G40" s="106">
        <v>4404800</v>
      </c>
    </row>
    <row r="41" spans="2:8" ht="15.9" customHeight="1" x14ac:dyDescent="0.65">
      <c r="B41" s="105">
        <v>44323</v>
      </c>
      <c r="C41" s="106">
        <v>8351</v>
      </c>
      <c r="D41" s="106">
        <v>8370</v>
      </c>
      <c r="E41" s="106">
        <v>8284</v>
      </c>
      <c r="F41" s="106">
        <v>8364</v>
      </c>
      <c r="G41" s="106">
        <v>3265200</v>
      </c>
    </row>
    <row r="42" spans="2:8" ht="15.9" customHeight="1" x14ac:dyDescent="0.65">
      <c r="B42" s="105">
        <v>44322</v>
      </c>
      <c r="C42" s="106">
        <v>8350</v>
      </c>
      <c r="D42" s="106">
        <v>8412</v>
      </c>
      <c r="E42" s="106">
        <v>8276</v>
      </c>
      <c r="F42" s="106">
        <v>8363</v>
      </c>
      <c r="G42" s="106">
        <v>7526400</v>
      </c>
    </row>
    <row r="43" spans="2:8" ht="15.9" customHeight="1" x14ac:dyDescent="0.65">
      <c r="B43" s="105">
        <v>44316</v>
      </c>
      <c r="C43" s="106">
        <v>8332</v>
      </c>
      <c r="D43" s="106">
        <v>8332</v>
      </c>
      <c r="E43" s="106">
        <v>8110</v>
      </c>
      <c r="F43" s="106">
        <v>8127</v>
      </c>
      <c r="G43" s="106">
        <v>6813600</v>
      </c>
    </row>
    <row r="44" spans="2:8" ht="15.9" customHeight="1" x14ac:dyDescent="0.65">
      <c r="B44" s="105">
        <v>44314</v>
      </c>
      <c r="C44" s="106">
        <v>8200</v>
      </c>
      <c r="D44" s="106">
        <v>8318</v>
      </c>
      <c r="E44" s="106">
        <v>8184</v>
      </c>
      <c r="F44" s="106">
        <v>8299</v>
      </c>
      <c r="G44" s="106">
        <v>5325600</v>
      </c>
    </row>
    <row r="45" spans="2:8" ht="15.9" customHeight="1" x14ac:dyDescent="0.65">
      <c r="B45" s="105">
        <v>44313</v>
      </c>
      <c r="C45" s="106">
        <v>8228</v>
      </c>
      <c r="D45" s="106">
        <v>8256</v>
      </c>
      <c r="E45" s="106">
        <v>8164</v>
      </c>
      <c r="F45" s="106">
        <v>8172</v>
      </c>
      <c r="G45" s="106">
        <v>4367000</v>
      </c>
    </row>
    <row r="46" spans="2:8" ht="15.9" customHeight="1" x14ac:dyDescent="0.65">
      <c r="B46" s="105">
        <v>44312</v>
      </c>
      <c r="C46" s="106">
        <v>8336</v>
      </c>
      <c r="D46" s="106">
        <v>8343</v>
      </c>
      <c r="E46" s="106">
        <v>8253</v>
      </c>
      <c r="F46" s="106">
        <v>8265</v>
      </c>
      <c r="G46" s="106">
        <v>3561700</v>
      </c>
    </row>
    <row r="47" spans="2:8" ht="15.9" customHeight="1" x14ac:dyDescent="0.65">
      <c r="B47" s="105">
        <v>44309</v>
      </c>
      <c r="C47" s="106">
        <v>8290</v>
      </c>
      <c r="D47" s="106">
        <v>8296</v>
      </c>
      <c r="E47" s="106">
        <v>8227</v>
      </c>
      <c r="F47" s="106">
        <v>8277</v>
      </c>
      <c r="G47" s="106">
        <v>3711600</v>
      </c>
    </row>
    <row r="48" spans="2:8" ht="15.9" customHeight="1" x14ac:dyDescent="0.65">
      <c r="B48" s="105">
        <v>44308</v>
      </c>
      <c r="C48" s="106">
        <v>8366</v>
      </c>
      <c r="D48" s="106">
        <v>8415</v>
      </c>
      <c r="E48" s="106">
        <v>8298</v>
      </c>
      <c r="F48" s="106">
        <v>8368</v>
      </c>
      <c r="G48" s="106">
        <v>4546300</v>
      </c>
    </row>
    <row r="49" spans="2:8" ht="15.9" customHeight="1" x14ac:dyDescent="0.65">
      <c r="B49" s="105">
        <v>44307</v>
      </c>
      <c r="C49" s="106">
        <v>8300</v>
      </c>
      <c r="D49" s="106">
        <v>8314</v>
      </c>
      <c r="E49" s="106">
        <v>8190</v>
      </c>
      <c r="F49" s="106">
        <v>8212</v>
      </c>
      <c r="G49" s="106">
        <v>7984800</v>
      </c>
    </row>
    <row r="50" spans="2:8" ht="15.9" customHeight="1" x14ac:dyDescent="0.65">
      <c r="B50" s="105">
        <v>44306</v>
      </c>
      <c r="C50" s="106">
        <v>8487</v>
      </c>
      <c r="D50" s="106">
        <v>8487</v>
      </c>
      <c r="E50" s="106">
        <v>8392</v>
      </c>
      <c r="F50" s="106">
        <v>8418</v>
      </c>
      <c r="G50" s="106">
        <v>5599700</v>
      </c>
    </row>
    <row r="51" spans="2:8" ht="15.9" customHeight="1" x14ac:dyDescent="0.65">
      <c r="B51" s="105">
        <v>44305</v>
      </c>
      <c r="C51" s="106">
        <v>8528</v>
      </c>
      <c r="D51" s="106">
        <v>8546</v>
      </c>
      <c r="E51" s="106">
        <v>8483</v>
      </c>
      <c r="F51" s="106">
        <v>8522</v>
      </c>
      <c r="G51" s="106">
        <v>3109000</v>
      </c>
    </row>
    <row r="52" spans="2:8" ht="15.9" customHeight="1" x14ac:dyDescent="0.65">
      <c r="B52" s="105">
        <v>44302</v>
      </c>
      <c r="C52" s="106">
        <v>8575</v>
      </c>
      <c r="D52" s="106">
        <v>8578</v>
      </c>
      <c r="E52" s="106">
        <v>8490</v>
      </c>
      <c r="F52" s="106">
        <v>8530</v>
      </c>
      <c r="G52" s="106">
        <v>3332000</v>
      </c>
    </row>
    <row r="53" spans="2:8" ht="15.9" customHeight="1" x14ac:dyDescent="0.65">
      <c r="B53" s="105">
        <v>44301</v>
      </c>
      <c r="C53" s="106">
        <v>8550</v>
      </c>
      <c r="D53" s="106">
        <v>8596</v>
      </c>
      <c r="E53" s="106">
        <v>8521</v>
      </c>
      <c r="F53" s="106">
        <v>8564</v>
      </c>
      <c r="G53" s="106">
        <v>4361100</v>
      </c>
    </row>
    <row r="54" spans="2:8" ht="15.9" customHeight="1" x14ac:dyDescent="0.65">
      <c r="B54" s="105">
        <v>44300</v>
      </c>
      <c r="C54" s="106">
        <v>8467</v>
      </c>
      <c r="D54" s="106">
        <v>8514</v>
      </c>
      <c r="E54" s="106">
        <v>8416</v>
      </c>
      <c r="F54" s="106">
        <v>8485</v>
      </c>
      <c r="G54" s="106">
        <v>4412700</v>
      </c>
    </row>
    <row r="55" spans="2:8" ht="15.9" customHeight="1" x14ac:dyDescent="0.65">
      <c r="B55" s="105">
        <v>44299</v>
      </c>
      <c r="C55" s="106">
        <v>8452</v>
      </c>
      <c r="D55" s="106">
        <v>8561</v>
      </c>
      <c r="E55" s="106">
        <v>8448</v>
      </c>
      <c r="F55" s="106">
        <v>8507</v>
      </c>
      <c r="G55" s="106">
        <v>4691600</v>
      </c>
    </row>
    <row r="56" spans="2:8" ht="15.9" customHeight="1" x14ac:dyDescent="0.65">
      <c r="B56" s="105">
        <v>44298</v>
      </c>
      <c r="C56" s="106">
        <v>8448</v>
      </c>
      <c r="D56" s="106">
        <v>8514</v>
      </c>
      <c r="E56" s="106">
        <v>8435</v>
      </c>
      <c r="F56" s="106">
        <v>8435</v>
      </c>
      <c r="G56" s="106">
        <v>3945600</v>
      </c>
    </row>
    <row r="57" spans="2:8" ht="15.9" customHeight="1" x14ac:dyDescent="0.65">
      <c r="B57" s="105">
        <v>44295</v>
      </c>
      <c r="C57" s="106">
        <v>8430</v>
      </c>
      <c r="D57" s="106">
        <v>8524</v>
      </c>
      <c r="E57" s="106">
        <v>8404</v>
      </c>
      <c r="F57" s="106">
        <v>8418</v>
      </c>
      <c r="G57" s="106">
        <v>6017900</v>
      </c>
    </row>
    <row r="58" spans="2:8" ht="15.9" customHeight="1" x14ac:dyDescent="0.65">
      <c r="B58" s="105">
        <v>44294</v>
      </c>
      <c r="C58" s="106">
        <v>8498</v>
      </c>
      <c r="D58" s="106">
        <v>8498</v>
      </c>
      <c r="E58" s="106">
        <v>8390</v>
      </c>
      <c r="F58" s="106">
        <v>8418</v>
      </c>
      <c r="G58" s="106">
        <v>4517200</v>
      </c>
      <c r="H58" s="108"/>
    </row>
    <row r="59" spans="2:8" ht="15.9" customHeight="1" x14ac:dyDescent="0.65">
      <c r="B59" s="105">
        <v>44293</v>
      </c>
      <c r="C59" s="106">
        <v>8474</v>
      </c>
      <c r="D59" s="106">
        <v>8548</v>
      </c>
      <c r="E59" s="106">
        <v>8405</v>
      </c>
      <c r="F59" s="106">
        <v>8487</v>
      </c>
      <c r="G59" s="106">
        <v>5939200</v>
      </c>
      <c r="H59" s="108"/>
    </row>
    <row r="60" spans="2:8" ht="15.9" customHeight="1" x14ac:dyDescent="0.65">
      <c r="B60" s="105">
        <v>44292</v>
      </c>
      <c r="C60" s="106">
        <v>8570</v>
      </c>
      <c r="D60" s="106">
        <v>8570</v>
      </c>
      <c r="E60" s="106">
        <v>8341</v>
      </c>
      <c r="F60" s="106">
        <v>8366</v>
      </c>
      <c r="G60" s="106">
        <v>5452400</v>
      </c>
      <c r="H60" s="108"/>
    </row>
    <row r="61" spans="2:8" ht="15.9" customHeight="1" x14ac:dyDescent="0.65">
      <c r="B61" s="105">
        <v>44291</v>
      </c>
      <c r="C61" s="106">
        <v>8495</v>
      </c>
      <c r="D61" s="106">
        <v>8504</v>
      </c>
      <c r="E61" s="106">
        <v>8421</v>
      </c>
      <c r="F61" s="106">
        <v>8461</v>
      </c>
      <c r="G61" s="106">
        <v>4077000</v>
      </c>
      <c r="H61" s="108"/>
    </row>
    <row r="62" spans="2:8" ht="15.9" customHeight="1" x14ac:dyDescent="0.65">
      <c r="B62" s="105">
        <v>44288</v>
      </c>
      <c r="C62" s="106">
        <v>8510</v>
      </c>
      <c r="D62" s="106">
        <v>8595</v>
      </c>
      <c r="E62" s="106">
        <v>8432</v>
      </c>
      <c r="F62" s="106">
        <v>8462</v>
      </c>
      <c r="G62" s="106">
        <v>4337300</v>
      </c>
      <c r="H62" s="108"/>
    </row>
    <row r="63" spans="2:8" ht="15.9" customHeight="1" x14ac:dyDescent="0.65">
      <c r="B63" s="105">
        <v>44287</v>
      </c>
      <c r="C63" s="106">
        <v>8694</v>
      </c>
      <c r="D63" s="106">
        <v>8695</v>
      </c>
      <c r="E63" s="106">
        <v>8402</v>
      </c>
      <c r="F63" s="106">
        <v>8423</v>
      </c>
      <c r="G63" s="106">
        <v>6583900</v>
      </c>
      <c r="H63" s="108"/>
    </row>
    <row r="64" spans="2:8" ht="15.9" customHeight="1" x14ac:dyDescent="0.65">
      <c r="B64" s="105">
        <v>44286</v>
      </c>
      <c r="C64" s="106">
        <v>8464</v>
      </c>
      <c r="D64" s="106">
        <v>8649</v>
      </c>
      <c r="E64" s="106">
        <v>8441</v>
      </c>
      <c r="F64" s="106">
        <v>8616</v>
      </c>
      <c r="G64" s="106">
        <v>10984000</v>
      </c>
      <c r="H64" s="108"/>
    </row>
    <row r="65" spans="2:8" ht="15.9" customHeight="1" x14ac:dyDescent="0.65">
      <c r="B65" s="105">
        <v>44285</v>
      </c>
      <c r="C65" s="106">
        <v>8413</v>
      </c>
      <c r="D65" s="106">
        <v>8421</v>
      </c>
      <c r="E65" s="106">
        <v>8227</v>
      </c>
      <c r="F65" s="106">
        <v>8362</v>
      </c>
      <c r="G65" s="106">
        <v>7354100</v>
      </c>
      <c r="H65" s="108"/>
    </row>
    <row r="66" spans="2:8" ht="15.9" customHeight="1" x14ac:dyDescent="0.65">
      <c r="B66" s="105">
        <v>44284</v>
      </c>
      <c r="C66" s="106">
        <v>8490</v>
      </c>
      <c r="D66" s="106">
        <v>8512</v>
      </c>
      <c r="E66" s="106">
        <v>8381</v>
      </c>
      <c r="F66" s="106">
        <v>8465</v>
      </c>
      <c r="G66" s="106">
        <v>9227700</v>
      </c>
      <c r="H66" s="108"/>
    </row>
    <row r="67" spans="2:8" ht="15.9" customHeight="1" x14ac:dyDescent="0.65">
      <c r="B67" s="105">
        <v>44281</v>
      </c>
      <c r="C67" s="106">
        <v>8277</v>
      </c>
      <c r="D67" s="106">
        <v>8376</v>
      </c>
      <c r="E67" s="106">
        <v>8235</v>
      </c>
      <c r="F67" s="106">
        <v>8359</v>
      </c>
      <c r="G67" s="106">
        <v>5764500</v>
      </c>
      <c r="H67" s="108"/>
    </row>
    <row r="68" spans="2:8" ht="15.9" customHeight="1" x14ac:dyDescent="0.65">
      <c r="B68" s="105">
        <v>44280</v>
      </c>
      <c r="C68" s="106">
        <v>8228</v>
      </c>
      <c r="D68" s="106">
        <v>8245</v>
      </c>
      <c r="E68" s="106">
        <v>8132</v>
      </c>
      <c r="F68" s="106">
        <v>8157</v>
      </c>
      <c r="G68" s="106">
        <v>6280200</v>
      </c>
      <c r="H68" s="108"/>
    </row>
    <row r="69" spans="2:8" ht="15.9" customHeight="1" x14ac:dyDescent="0.65">
      <c r="B69" s="105">
        <v>44279</v>
      </c>
      <c r="C69" s="106">
        <v>8245</v>
      </c>
      <c r="D69" s="106">
        <v>8305</v>
      </c>
      <c r="E69" s="106">
        <v>8113</v>
      </c>
      <c r="F69" s="106">
        <v>8120</v>
      </c>
      <c r="G69" s="106">
        <v>7527400</v>
      </c>
      <c r="H69" s="108"/>
    </row>
    <row r="70" spans="2:8" ht="15.9" customHeight="1" x14ac:dyDescent="0.65">
      <c r="B70" s="105">
        <v>44278</v>
      </c>
      <c r="C70" s="106">
        <v>8407</v>
      </c>
      <c r="D70" s="106">
        <v>8469</v>
      </c>
      <c r="E70" s="106">
        <v>8304</v>
      </c>
      <c r="F70" s="106">
        <v>8304</v>
      </c>
      <c r="G70" s="106">
        <v>6071300</v>
      </c>
      <c r="H70" s="108"/>
    </row>
    <row r="71" spans="2:8" ht="15.9" customHeight="1" x14ac:dyDescent="0.65">
      <c r="B71" s="105">
        <v>44277</v>
      </c>
      <c r="C71" s="106">
        <v>8553</v>
      </c>
      <c r="D71" s="106">
        <v>8560</v>
      </c>
      <c r="E71" s="106">
        <v>8362</v>
      </c>
      <c r="F71" s="106">
        <v>8362</v>
      </c>
      <c r="G71" s="106">
        <v>8722800</v>
      </c>
      <c r="H71" s="108"/>
    </row>
    <row r="72" spans="2:8" ht="15.9" customHeight="1" x14ac:dyDescent="0.65">
      <c r="B72" s="105">
        <v>44274</v>
      </c>
      <c r="C72" s="106">
        <v>8645</v>
      </c>
      <c r="D72" s="106">
        <v>8712</v>
      </c>
      <c r="E72" s="106">
        <v>8608</v>
      </c>
      <c r="F72" s="106">
        <v>8644</v>
      </c>
      <c r="G72" s="106">
        <v>9905500</v>
      </c>
      <c r="H72" s="108"/>
    </row>
    <row r="73" spans="2:8" ht="15.9" customHeight="1" x14ac:dyDescent="0.65">
      <c r="B73" s="105">
        <v>44273</v>
      </c>
      <c r="C73" s="106">
        <v>8402</v>
      </c>
      <c r="D73" s="106">
        <v>8650</v>
      </c>
      <c r="E73" s="106">
        <v>8394</v>
      </c>
      <c r="F73" s="106">
        <v>8650</v>
      </c>
      <c r="G73" s="106">
        <v>14952300</v>
      </c>
      <c r="H73" s="108"/>
    </row>
    <row r="74" spans="2:8" ht="15.9" customHeight="1" x14ac:dyDescent="0.65">
      <c r="B74" s="105">
        <v>44272</v>
      </c>
      <c r="C74" s="106">
        <v>8210</v>
      </c>
      <c r="D74" s="106">
        <v>8308</v>
      </c>
      <c r="E74" s="106">
        <v>8133</v>
      </c>
      <c r="F74" s="106">
        <v>8308</v>
      </c>
      <c r="G74" s="106">
        <v>5359100</v>
      </c>
      <c r="H74" s="108"/>
    </row>
    <row r="75" spans="2:8" ht="15.9" customHeight="1" x14ac:dyDescent="0.65">
      <c r="B75" s="105">
        <v>44271</v>
      </c>
      <c r="C75" s="106">
        <v>8333</v>
      </c>
      <c r="D75" s="106">
        <v>8333</v>
      </c>
      <c r="E75" s="106">
        <v>8218</v>
      </c>
      <c r="F75" s="106">
        <v>8269</v>
      </c>
      <c r="G75" s="106">
        <v>5700200</v>
      </c>
      <c r="H75" s="108"/>
    </row>
    <row r="76" spans="2:8" ht="15.9" customHeight="1" x14ac:dyDescent="0.65">
      <c r="B76" s="105">
        <v>44270</v>
      </c>
      <c r="C76" s="106">
        <v>8211</v>
      </c>
      <c r="D76" s="106">
        <v>8340</v>
      </c>
      <c r="E76" s="106">
        <v>8210</v>
      </c>
      <c r="F76" s="106">
        <v>8340</v>
      </c>
      <c r="G76" s="106">
        <v>6452800</v>
      </c>
      <c r="H76" s="108"/>
    </row>
    <row r="77" spans="2:8" ht="15.9" customHeight="1" x14ac:dyDescent="0.65">
      <c r="B77" s="105">
        <v>44267</v>
      </c>
      <c r="C77" s="106">
        <v>8070</v>
      </c>
      <c r="D77" s="106">
        <v>8145</v>
      </c>
      <c r="E77" s="106">
        <v>8018</v>
      </c>
      <c r="F77" s="106">
        <v>8145</v>
      </c>
      <c r="G77" s="106">
        <v>6505000</v>
      </c>
    </row>
    <row r="78" spans="2:8" ht="15.9" customHeight="1" x14ac:dyDescent="0.65">
      <c r="B78" s="105">
        <v>44266</v>
      </c>
      <c r="C78" s="106">
        <v>8154</v>
      </c>
      <c r="D78" s="106">
        <v>8179</v>
      </c>
      <c r="E78" s="106">
        <v>8060</v>
      </c>
      <c r="F78" s="106">
        <v>8091</v>
      </c>
      <c r="G78" s="106">
        <v>5823500</v>
      </c>
      <c r="H78" s="108"/>
    </row>
    <row r="79" spans="2:8" ht="15.9" customHeight="1" x14ac:dyDescent="0.65">
      <c r="B79" s="105">
        <v>44265</v>
      </c>
      <c r="C79" s="106">
        <v>8200</v>
      </c>
      <c r="D79" s="106">
        <v>8213</v>
      </c>
      <c r="E79" s="106">
        <v>8105</v>
      </c>
      <c r="F79" s="106">
        <v>8128</v>
      </c>
      <c r="G79" s="106">
        <v>5727400</v>
      </c>
      <c r="H79" s="108"/>
    </row>
    <row r="80" spans="2:8" ht="15.9" customHeight="1" x14ac:dyDescent="0.65">
      <c r="B80" s="105">
        <v>44264</v>
      </c>
      <c r="C80" s="106">
        <v>8089</v>
      </c>
      <c r="D80" s="106">
        <v>8189</v>
      </c>
      <c r="E80" s="106">
        <v>8020</v>
      </c>
      <c r="F80" s="106">
        <v>8189</v>
      </c>
      <c r="G80" s="106">
        <v>8117000</v>
      </c>
      <c r="H80" s="108"/>
    </row>
    <row r="81" spans="2:8" ht="15.9" customHeight="1" x14ac:dyDescent="0.65">
      <c r="B81" s="105">
        <v>44263</v>
      </c>
      <c r="C81" s="106">
        <v>8089</v>
      </c>
      <c r="D81" s="106">
        <v>8147</v>
      </c>
      <c r="E81" s="106">
        <v>7922</v>
      </c>
      <c r="F81" s="106">
        <v>7961</v>
      </c>
      <c r="G81" s="106">
        <v>6899200</v>
      </c>
      <c r="H81" s="108"/>
    </row>
    <row r="82" spans="2:8" ht="15.9" customHeight="1" x14ac:dyDescent="0.65">
      <c r="B82" s="105">
        <v>44260</v>
      </c>
      <c r="C82" s="106">
        <v>7910</v>
      </c>
      <c r="D82" s="106">
        <v>7969</v>
      </c>
      <c r="E82" s="106">
        <v>7786</v>
      </c>
      <c r="F82" s="106">
        <v>7969</v>
      </c>
      <c r="G82" s="106">
        <v>6787000</v>
      </c>
      <c r="H82" s="108"/>
    </row>
    <row r="83" spans="2:8" ht="15.9" customHeight="1" x14ac:dyDescent="0.65">
      <c r="B83" s="105">
        <v>44259</v>
      </c>
      <c r="C83" s="106">
        <v>8000</v>
      </c>
      <c r="D83" s="106">
        <v>8002</v>
      </c>
      <c r="E83" s="106">
        <v>7804</v>
      </c>
      <c r="F83" s="106">
        <v>7922</v>
      </c>
      <c r="G83" s="106">
        <v>5452000</v>
      </c>
      <c r="H83" s="108"/>
    </row>
    <row r="84" spans="2:8" ht="15.9" customHeight="1" x14ac:dyDescent="0.65">
      <c r="B84" s="105">
        <v>44258</v>
      </c>
      <c r="C84" s="106">
        <v>7979</v>
      </c>
      <c r="D84" s="106">
        <v>8024</v>
      </c>
      <c r="E84" s="106">
        <v>7905</v>
      </c>
      <c r="F84" s="106">
        <v>7971</v>
      </c>
      <c r="G84" s="106">
        <v>4346700</v>
      </c>
      <c r="H84" s="108"/>
    </row>
    <row r="85" spans="2:8" ht="15.9" customHeight="1" x14ac:dyDescent="0.65">
      <c r="B85" s="105">
        <v>44257</v>
      </c>
      <c r="C85" s="106">
        <v>7999</v>
      </c>
      <c r="D85" s="106">
        <v>8015</v>
      </c>
      <c r="E85" s="106">
        <v>7840</v>
      </c>
      <c r="F85" s="106">
        <v>7923</v>
      </c>
      <c r="G85" s="106">
        <v>4895400</v>
      </c>
      <c r="H85" s="108"/>
    </row>
    <row r="86" spans="2:8" ht="15.9" customHeight="1" x14ac:dyDescent="0.65">
      <c r="B86" s="105">
        <v>44256</v>
      </c>
      <c r="C86" s="106">
        <v>7911</v>
      </c>
      <c r="D86" s="106">
        <v>7935</v>
      </c>
      <c r="E86" s="106">
        <v>7851</v>
      </c>
      <c r="F86" s="106">
        <v>7925</v>
      </c>
      <c r="G86" s="106">
        <v>3896400</v>
      </c>
      <c r="H86" s="108"/>
    </row>
    <row r="87" spans="2:8" ht="15.9" customHeight="1" x14ac:dyDescent="0.65">
      <c r="B87" s="105">
        <v>44253</v>
      </c>
      <c r="C87" s="106">
        <v>7948</v>
      </c>
      <c r="D87" s="106">
        <v>7977</v>
      </c>
      <c r="E87" s="106">
        <v>7834</v>
      </c>
      <c r="F87" s="106">
        <v>7873</v>
      </c>
      <c r="G87" s="106">
        <v>7526800</v>
      </c>
      <c r="H87" s="108"/>
    </row>
    <row r="88" spans="2:8" ht="15.9" customHeight="1" x14ac:dyDescent="0.65">
      <c r="B88" s="105">
        <v>44252</v>
      </c>
      <c r="C88" s="106">
        <v>8055</v>
      </c>
      <c r="D88" s="106">
        <v>8111</v>
      </c>
      <c r="E88" s="106">
        <v>8018</v>
      </c>
      <c r="F88" s="106">
        <v>8018</v>
      </c>
      <c r="G88" s="106">
        <v>4732800</v>
      </c>
      <c r="H88" s="108"/>
    </row>
    <row r="89" spans="2:8" ht="15.9" customHeight="1" x14ac:dyDescent="0.65">
      <c r="B89" s="105">
        <v>44251</v>
      </c>
      <c r="C89" s="106">
        <v>8138</v>
      </c>
      <c r="D89" s="106">
        <v>8138</v>
      </c>
      <c r="E89" s="106">
        <v>7880</v>
      </c>
      <c r="F89" s="106">
        <v>7891</v>
      </c>
      <c r="G89" s="106">
        <v>6561000</v>
      </c>
      <c r="H89" s="108"/>
    </row>
    <row r="90" spans="2:8" ht="15.9" customHeight="1" x14ac:dyDescent="0.65">
      <c r="B90" s="105">
        <v>44249</v>
      </c>
      <c r="C90" s="106">
        <v>8147</v>
      </c>
      <c r="D90" s="106">
        <v>8175</v>
      </c>
      <c r="E90" s="106">
        <v>8048</v>
      </c>
      <c r="F90" s="106">
        <v>8060</v>
      </c>
      <c r="G90" s="106">
        <v>3828600</v>
      </c>
      <c r="H90" s="108"/>
    </row>
    <row r="91" spans="2:8" ht="15.9" customHeight="1" x14ac:dyDescent="0.65">
      <c r="B91" s="105">
        <v>44246</v>
      </c>
      <c r="C91" s="106">
        <v>8050</v>
      </c>
      <c r="D91" s="106">
        <v>8077</v>
      </c>
      <c r="E91" s="106">
        <v>7990</v>
      </c>
      <c r="F91" s="106">
        <v>8065</v>
      </c>
      <c r="G91" s="106">
        <v>4137300</v>
      </c>
      <c r="H91" s="108"/>
    </row>
    <row r="92" spans="2:8" ht="15.9" customHeight="1" x14ac:dyDescent="0.65">
      <c r="B92" s="105">
        <v>44245</v>
      </c>
      <c r="C92" s="106">
        <v>8300</v>
      </c>
      <c r="D92" s="106">
        <v>8310</v>
      </c>
      <c r="E92" s="106">
        <v>8051</v>
      </c>
      <c r="F92" s="106">
        <v>8093</v>
      </c>
      <c r="G92" s="106">
        <v>7024200</v>
      </c>
      <c r="H92" s="108"/>
    </row>
    <row r="93" spans="2:8" ht="15.9" customHeight="1" x14ac:dyDescent="0.65">
      <c r="B93" s="105">
        <v>44244</v>
      </c>
      <c r="C93" s="106">
        <v>8300</v>
      </c>
      <c r="D93" s="106">
        <v>8302</v>
      </c>
      <c r="E93" s="106">
        <v>8184</v>
      </c>
      <c r="F93" s="106">
        <v>8247</v>
      </c>
      <c r="G93" s="106">
        <v>4495700</v>
      </c>
      <c r="H93" s="108"/>
    </row>
    <row r="94" spans="2:8" ht="15.9" customHeight="1" x14ac:dyDescent="0.65">
      <c r="B94" s="105">
        <v>44243</v>
      </c>
      <c r="C94" s="106">
        <v>8465</v>
      </c>
      <c r="D94" s="106">
        <v>8466</v>
      </c>
      <c r="E94" s="106">
        <v>8270</v>
      </c>
      <c r="F94" s="106">
        <v>8303</v>
      </c>
      <c r="G94" s="106">
        <v>7766000</v>
      </c>
      <c r="H94" s="108"/>
    </row>
    <row r="95" spans="2:8" ht="15.9" customHeight="1" x14ac:dyDescent="0.65">
      <c r="B95" s="105">
        <v>44242</v>
      </c>
      <c r="C95" s="106">
        <v>8395</v>
      </c>
      <c r="D95" s="106">
        <v>8465</v>
      </c>
      <c r="E95" s="106">
        <v>8335</v>
      </c>
      <c r="F95" s="106">
        <v>8456</v>
      </c>
      <c r="G95" s="106">
        <v>6536100</v>
      </c>
      <c r="H95" s="108"/>
    </row>
    <row r="96" spans="2:8" ht="15.9" customHeight="1" x14ac:dyDescent="0.65">
      <c r="B96" s="105">
        <v>44239</v>
      </c>
      <c r="C96" s="106">
        <v>8335</v>
      </c>
      <c r="D96" s="106">
        <v>8497</v>
      </c>
      <c r="E96" s="106">
        <v>8259</v>
      </c>
      <c r="F96" s="106">
        <v>8413</v>
      </c>
      <c r="G96" s="106">
        <v>12687800</v>
      </c>
      <c r="H96" s="108"/>
    </row>
    <row r="97" spans="2:8" ht="15.9" customHeight="1" x14ac:dyDescent="0.65">
      <c r="B97" s="105">
        <v>44237</v>
      </c>
      <c r="C97" s="106">
        <v>8010</v>
      </c>
      <c r="D97" s="106">
        <v>8250</v>
      </c>
      <c r="E97" s="106">
        <v>8005</v>
      </c>
      <c r="F97" s="106">
        <v>8130</v>
      </c>
      <c r="G97" s="106">
        <v>15500200</v>
      </c>
    </row>
    <row r="98" spans="2:8" ht="15.9" customHeight="1" x14ac:dyDescent="0.65">
      <c r="B98" s="105">
        <v>44236</v>
      </c>
      <c r="C98" s="106">
        <v>8080</v>
      </c>
      <c r="D98" s="106">
        <v>8100</v>
      </c>
      <c r="E98" s="106">
        <v>7937</v>
      </c>
      <c r="F98" s="106">
        <v>7994</v>
      </c>
      <c r="G98" s="106">
        <v>6844800</v>
      </c>
      <c r="H98" s="108"/>
    </row>
    <row r="99" spans="2:8" ht="15.9" customHeight="1" x14ac:dyDescent="0.65">
      <c r="B99" s="105">
        <v>44235</v>
      </c>
      <c r="C99" s="106">
        <v>7999</v>
      </c>
      <c r="D99" s="106">
        <v>8080</v>
      </c>
      <c r="E99" s="106">
        <v>7989</v>
      </c>
      <c r="F99" s="106">
        <v>8037</v>
      </c>
      <c r="G99" s="106">
        <v>7479700</v>
      </c>
      <c r="H99" s="108"/>
    </row>
    <row r="100" spans="2:8" ht="15.9" customHeight="1" x14ac:dyDescent="0.65">
      <c r="B100" s="105">
        <v>44232</v>
      </c>
      <c r="C100" s="106">
        <v>7893</v>
      </c>
      <c r="D100" s="106">
        <v>7974</v>
      </c>
      <c r="E100" s="106">
        <v>7856</v>
      </c>
      <c r="F100" s="106">
        <v>7922</v>
      </c>
      <c r="G100" s="106">
        <v>7834100</v>
      </c>
      <c r="H100" s="108"/>
    </row>
    <row r="101" spans="2:8" ht="15.9" customHeight="1" x14ac:dyDescent="0.65">
      <c r="B101" s="105">
        <v>44231</v>
      </c>
      <c r="C101" s="106">
        <v>7800</v>
      </c>
      <c r="D101" s="106">
        <v>7870</v>
      </c>
      <c r="E101" s="106">
        <v>7713</v>
      </c>
      <c r="F101" s="106">
        <v>7759</v>
      </c>
      <c r="G101" s="106">
        <v>5049900</v>
      </c>
      <c r="H101" s="108"/>
    </row>
    <row r="102" spans="2:8" ht="15.9" customHeight="1" x14ac:dyDescent="0.65">
      <c r="B102" s="105">
        <v>44230</v>
      </c>
      <c r="C102" s="106">
        <v>7590</v>
      </c>
      <c r="D102" s="106">
        <v>7788</v>
      </c>
      <c r="E102" s="106">
        <v>7580</v>
      </c>
      <c r="F102" s="106">
        <v>7782</v>
      </c>
      <c r="G102" s="106">
        <v>9568000</v>
      </c>
      <c r="H102" s="108"/>
    </row>
    <row r="103" spans="2:8" ht="15.9" customHeight="1" x14ac:dyDescent="0.65">
      <c r="B103" s="105">
        <v>44229</v>
      </c>
      <c r="C103" s="106">
        <v>7360</v>
      </c>
      <c r="D103" s="106">
        <v>7455</v>
      </c>
      <c r="E103" s="106">
        <v>7298</v>
      </c>
      <c r="F103" s="106">
        <v>7455</v>
      </c>
      <c r="G103" s="106">
        <v>5446300</v>
      </c>
      <c r="H103" s="108"/>
    </row>
    <row r="104" spans="2:8" ht="15.9" customHeight="1" x14ac:dyDescent="0.65">
      <c r="B104" s="105">
        <v>44228</v>
      </c>
      <c r="C104" s="106">
        <v>7278</v>
      </c>
      <c r="D104" s="106">
        <v>7317</v>
      </c>
      <c r="E104" s="106">
        <v>7216</v>
      </c>
      <c r="F104" s="106">
        <v>7294</v>
      </c>
      <c r="G104" s="106">
        <v>6047800</v>
      </c>
      <c r="H104" s="108"/>
    </row>
    <row r="105" spans="2:8" ht="15.9" customHeight="1" x14ac:dyDescent="0.65">
      <c r="B105" s="105">
        <v>44225</v>
      </c>
      <c r="C105" s="106">
        <v>7450</v>
      </c>
      <c r="D105" s="106">
        <v>7470</v>
      </c>
      <c r="E105" s="106">
        <v>7300</v>
      </c>
      <c r="F105" s="106">
        <v>7300</v>
      </c>
      <c r="G105" s="106">
        <v>7525000</v>
      </c>
      <c r="H105" s="108"/>
    </row>
    <row r="106" spans="2:8" ht="15.9" customHeight="1" x14ac:dyDescent="0.65">
      <c r="B106" s="105">
        <v>44224</v>
      </c>
      <c r="C106" s="106">
        <v>7303</v>
      </c>
      <c r="D106" s="106">
        <v>7462</v>
      </c>
      <c r="E106" s="106">
        <v>7298</v>
      </c>
      <c r="F106" s="106">
        <v>7397</v>
      </c>
      <c r="G106" s="106">
        <v>21611800</v>
      </c>
      <c r="H106" s="108"/>
    </row>
    <row r="107" spans="2:8" ht="15.9" customHeight="1" x14ac:dyDescent="0.65">
      <c r="B107" s="105">
        <v>44223</v>
      </c>
      <c r="C107" s="106">
        <v>7517</v>
      </c>
      <c r="D107" s="106">
        <v>7539</v>
      </c>
      <c r="E107" s="106">
        <v>7465</v>
      </c>
      <c r="F107" s="106">
        <v>7528</v>
      </c>
      <c r="G107" s="106">
        <v>7091200</v>
      </c>
      <c r="H107" s="108"/>
    </row>
    <row r="108" spans="2:8" ht="15.9" customHeight="1" x14ac:dyDescent="0.65">
      <c r="B108" s="105">
        <v>44222</v>
      </c>
      <c r="C108" s="106">
        <v>7545</v>
      </c>
      <c r="D108" s="106">
        <v>7588</v>
      </c>
      <c r="E108" s="106">
        <v>7500</v>
      </c>
      <c r="F108" s="106">
        <v>7500</v>
      </c>
      <c r="G108" s="106">
        <v>6908600</v>
      </c>
      <c r="H108" s="108"/>
    </row>
    <row r="109" spans="2:8" ht="15.9" customHeight="1" x14ac:dyDescent="0.65">
      <c r="B109" s="105">
        <v>44221</v>
      </c>
      <c r="C109" s="106">
        <v>7682</v>
      </c>
      <c r="D109" s="106">
        <v>7682</v>
      </c>
      <c r="E109" s="106">
        <v>7624</v>
      </c>
      <c r="F109" s="106">
        <v>7677</v>
      </c>
      <c r="G109" s="106">
        <v>3994000</v>
      </c>
      <c r="H109" s="108"/>
    </row>
    <row r="110" spans="2:8" ht="15.9" customHeight="1" x14ac:dyDescent="0.65">
      <c r="B110" s="105">
        <v>44218</v>
      </c>
      <c r="C110" s="106">
        <v>7700</v>
      </c>
      <c r="D110" s="106">
        <v>7748</v>
      </c>
      <c r="E110" s="106">
        <v>7660</v>
      </c>
      <c r="F110" s="106">
        <v>7660</v>
      </c>
      <c r="G110" s="106">
        <v>4527900</v>
      </c>
      <c r="H110" s="108"/>
    </row>
    <row r="111" spans="2:8" ht="15.9" customHeight="1" x14ac:dyDescent="0.65">
      <c r="B111" s="105">
        <v>44217</v>
      </c>
      <c r="C111" s="106">
        <v>7718</v>
      </c>
      <c r="D111" s="106">
        <v>7818</v>
      </c>
      <c r="E111" s="106">
        <v>7712</v>
      </c>
      <c r="F111" s="106">
        <v>7744</v>
      </c>
      <c r="G111" s="106">
        <v>5262000</v>
      </c>
      <c r="H111" s="108"/>
    </row>
    <row r="112" spans="2:8" ht="15.9" customHeight="1" x14ac:dyDescent="0.65">
      <c r="B112" s="105">
        <v>44216</v>
      </c>
      <c r="C112" s="106">
        <v>7708</v>
      </c>
      <c r="D112" s="106">
        <v>7723</v>
      </c>
      <c r="E112" s="106">
        <v>7606</v>
      </c>
      <c r="F112" s="106">
        <v>7686</v>
      </c>
      <c r="G112" s="106">
        <v>4427900</v>
      </c>
      <c r="H112" s="108"/>
    </row>
    <row r="113" spans="2:8" ht="15.9" customHeight="1" x14ac:dyDescent="0.65">
      <c r="B113" s="105">
        <v>44215</v>
      </c>
      <c r="C113" s="106">
        <v>7660</v>
      </c>
      <c r="D113" s="106">
        <v>7746</v>
      </c>
      <c r="E113" s="106">
        <v>7651</v>
      </c>
      <c r="F113" s="106">
        <v>7708</v>
      </c>
      <c r="G113" s="106">
        <v>4189700</v>
      </c>
      <c r="H113" s="108"/>
    </row>
    <row r="114" spans="2:8" ht="15.9" customHeight="1" x14ac:dyDescent="0.65">
      <c r="B114" s="105">
        <v>44214</v>
      </c>
      <c r="C114" s="106">
        <v>7733</v>
      </c>
      <c r="D114" s="106">
        <v>7739</v>
      </c>
      <c r="E114" s="106">
        <v>7602</v>
      </c>
      <c r="F114" s="106">
        <v>7636</v>
      </c>
      <c r="G114" s="106">
        <v>3897400</v>
      </c>
      <c r="H114" s="108"/>
    </row>
    <row r="115" spans="2:8" ht="15.9" customHeight="1" x14ac:dyDescent="0.65">
      <c r="B115" s="105">
        <v>44211</v>
      </c>
      <c r="C115" s="106">
        <v>7806</v>
      </c>
      <c r="D115" s="106">
        <v>7833</v>
      </c>
      <c r="E115" s="106">
        <v>7720</v>
      </c>
      <c r="F115" s="106">
        <v>7733</v>
      </c>
      <c r="G115" s="106">
        <v>6085000</v>
      </c>
      <c r="H115" s="108"/>
    </row>
    <row r="116" spans="2:8" ht="15.9" customHeight="1" x14ac:dyDescent="0.65">
      <c r="B116" s="105">
        <v>44210</v>
      </c>
      <c r="C116" s="106">
        <v>7810</v>
      </c>
      <c r="D116" s="106">
        <v>7877</v>
      </c>
      <c r="E116" s="106">
        <v>7790</v>
      </c>
      <c r="F116" s="106">
        <v>7863</v>
      </c>
      <c r="G116" s="106">
        <v>5417600</v>
      </c>
      <c r="H116" s="108"/>
    </row>
    <row r="117" spans="2:8" ht="15.9" customHeight="1" x14ac:dyDescent="0.65">
      <c r="B117" s="105">
        <v>44209</v>
      </c>
      <c r="C117" s="106">
        <v>7850</v>
      </c>
      <c r="D117" s="106">
        <v>7867</v>
      </c>
      <c r="E117" s="106">
        <v>7809</v>
      </c>
      <c r="F117" s="106">
        <v>7846</v>
      </c>
      <c r="G117" s="106">
        <v>5014800</v>
      </c>
      <c r="H117" s="108"/>
    </row>
    <row r="118" spans="2:8" ht="15.9" customHeight="1" x14ac:dyDescent="0.65">
      <c r="B118" s="105">
        <v>44208</v>
      </c>
      <c r="C118" s="106">
        <v>7892</v>
      </c>
      <c r="D118" s="106">
        <v>7929</v>
      </c>
      <c r="E118" s="106">
        <v>7831</v>
      </c>
      <c r="F118" s="106">
        <v>7892</v>
      </c>
      <c r="G118" s="106">
        <v>5355100</v>
      </c>
      <c r="H118" s="108"/>
    </row>
    <row r="119" spans="2:8" ht="15.9" customHeight="1" x14ac:dyDescent="0.65">
      <c r="B119" s="105">
        <v>44204</v>
      </c>
      <c r="C119" s="106">
        <v>7824</v>
      </c>
      <c r="D119" s="106">
        <v>7939</v>
      </c>
      <c r="E119" s="106">
        <v>7822</v>
      </c>
      <c r="F119" s="106">
        <v>7939</v>
      </c>
      <c r="G119" s="106">
        <v>6160500</v>
      </c>
      <c r="H119" s="108"/>
    </row>
    <row r="120" spans="2:8" ht="15.9" customHeight="1" x14ac:dyDescent="0.65">
      <c r="B120" s="105">
        <v>44203</v>
      </c>
      <c r="C120" s="106">
        <v>7910</v>
      </c>
      <c r="D120" s="106">
        <v>7912</v>
      </c>
      <c r="E120" s="106">
        <v>7818</v>
      </c>
      <c r="F120" s="106">
        <v>7818</v>
      </c>
      <c r="G120" s="106">
        <v>5625900</v>
      </c>
      <c r="H120" s="108"/>
    </row>
    <row r="121" spans="2:8" ht="15.9" customHeight="1" x14ac:dyDescent="0.65">
      <c r="B121" s="105">
        <v>44202</v>
      </c>
      <c r="C121" s="106">
        <v>7834</v>
      </c>
      <c r="D121" s="106">
        <v>7877</v>
      </c>
      <c r="E121" s="106">
        <v>7797</v>
      </c>
      <c r="F121" s="106">
        <v>7818</v>
      </c>
      <c r="G121" s="106">
        <v>4398600</v>
      </c>
      <c r="H121" s="108"/>
    </row>
    <row r="122" spans="2:8" ht="15.9" customHeight="1" x14ac:dyDescent="0.65">
      <c r="B122" s="105">
        <v>44201</v>
      </c>
      <c r="C122" s="106">
        <v>7850</v>
      </c>
      <c r="D122" s="106">
        <v>7912</v>
      </c>
      <c r="E122" s="106">
        <v>7796</v>
      </c>
      <c r="F122" s="106">
        <v>7812</v>
      </c>
      <c r="G122" s="106">
        <v>5857100</v>
      </c>
      <c r="H122" s="108"/>
    </row>
    <row r="123" spans="2:8" ht="15.9" customHeight="1" x14ac:dyDescent="0.65">
      <c r="B123" s="105">
        <v>44200</v>
      </c>
      <c r="C123" s="106">
        <v>8030</v>
      </c>
      <c r="D123" s="106">
        <v>8030</v>
      </c>
      <c r="E123" s="106">
        <v>7892</v>
      </c>
      <c r="F123" s="106">
        <v>7928</v>
      </c>
      <c r="G123" s="106">
        <v>4277400</v>
      </c>
      <c r="H123" s="108"/>
    </row>
    <row r="124" spans="2:8" ht="15.9" customHeight="1" x14ac:dyDescent="0.65">
      <c r="H124" s="108"/>
    </row>
    <row r="125" spans="2:8" ht="15.9" customHeight="1" x14ac:dyDescent="0.65">
      <c r="H125" s="108"/>
    </row>
    <row r="126" spans="2:8" ht="15.9" customHeight="1" x14ac:dyDescent="0.65">
      <c r="H126" s="108"/>
    </row>
    <row r="127" spans="2:8" ht="15.9" customHeight="1" x14ac:dyDescent="0.65">
      <c r="H127" s="108"/>
    </row>
    <row r="128" spans="2:8" ht="15.9" customHeight="1" x14ac:dyDescent="0.65">
      <c r="H128" s="108"/>
    </row>
    <row r="129" spans="8:8" ht="15.9" customHeight="1" x14ac:dyDescent="0.65">
      <c r="H129" s="108"/>
    </row>
    <row r="130" spans="8:8" ht="15.9" customHeight="1" x14ac:dyDescent="0.65">
      <c r="H130" s="108"/>
    </row>
    <row r="131" spans="8:8" ht="15.9" customHeight="1" x14ac:dyDescent="0.65">
      <c r="H131" s="108"/>
    </row>
    <row r="132" spans="8:8" ht="15.9" customHeight="1" x14ac:dyDescent="0.65">
      <c r="H132" s="108"/>
    </row>
    <row r="133" spans="8:8" ht="15.9" customHeight="1" x14ac:dyDescent="0.65">
      <c r="H133" s="108"/>
    </row>
    <row r="134" spans="8:8" ht="15.9" customHeight="1" x14ac:dyDescent="0.65">
      <c r="H134" s="108"/>
    </row>
    <row r="135" spans="8:8" ht="15.9" customHeight="1" x14ac:dyDescent="0.65">
      <c r="H135" s="108"/>
    </row>
    <row r="136" spans="8:8" ht="15.9" customHeight="1" x14ac:dyDescent="0.65">
      <c r="H136" s="108"/>
    </row>
  </sheetData>
  <phoneticPr fontId="2"/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5C4BD-159A-4DEB-9840-3161F58A07E5}">
  <dimension ref="A1:AE133"/>
  <sheetViews>
    <sheetView tabSelected="1" topLeftCell="A97" zoomScaleNormal="100" workbookViewId="0">
      <selection activeCell="E114" sqref="E114:K132"/>
    </sheetView>
  </sheetViews>
  <sheetFormatPr defaultRowHeight="15.9" customHeight="1" x14ac:dyDescent="0.65"/>
  <cols>
    <col min="1" max="1" width="5.2109375" style="3" customWidth="1"/>
    <col min="2" max="2" width="10.78515625" style="3" customWidth="1"/>
    <col min="3" max="3" width="5" style="3" customWidth="1"/>
    <col min="4" max="4" width="10.140625" style="3" bestFit="1" customWidth="1"/>
    <col min="5" max="5" width="10.140625" style="87" customWidth="1"/>
    <col min="6" max="7" width="8.0703125" style="3" customWidth="1"/>
    <col min="8" max="9" width="9.28515625" style="3" bestFit="1" customWidth="1"/>
    <col min="10" max="10" width="4.5703125" style="6" customWidth="1"/>
    <col min="11" max="12" width="4.78515625" style="68" customWidth="1"/>
    <col min="13" max="13" width="9.78515625" style="5" bestFit="1" customWidth="1"/>
    <col min="14" max="14" width="9.92578125" style="83" customWidth="1"/>
    <col min="15" max="15" width="9.28515625" style="6" bestFit="1" customWidth="1"/>
    <col min="16" max="16" width="9.28515625" style="6" customWidth="1"/>
    <col min="17" max="17" width="3.78515625" style="6" customWidth="1"/>
    <col min="18" max="18" width="4.28515625" style="6" customWidth="1"/>
    <col min="19" max="19" width="9.140625" style="6"/>
    <col min="20" max="20" width="9.42578125" style="6" bestFit="1" customWidth="1"/>
    <col min="21" max="21" width="10.2109375" style="83" customWidth="1"/>
    <col min="22" max="23" width="9.140625" style="6"/>
    <col min="24" max="24" width="11.140625" style="39" customWidth="1"/>
    <col min="25" max="25" width="4.0703125" style="6" customWidth="1"/>
    <col min="26" max="16384" width="9.140625" style="3"/>
  </cols>
  <sheetData>
    <row r="1" spans="1:25" ht="15.9" customHeight="1" x14ac:dyDescent="0.65">
      <c r="A1" s="32" t="s">
        <v>32</v>
      </c>
    </row>
    <row r="2" spans="1:25" ht="15.9" customHeight="1" x14ac:dyDescent="0.65">
      <c r="T2" s="117" t="s">
        <v>27</v>
      </c>
      <c r="U2" s="117" t="s">
        <v>28</v>
      </c>
      <c r="V2" s="117" t="s">
        <v>29</v>
      </c>
      <c r="W2" s="117" t="s">
        <v>30</v>
      </c>
    </row>
    <row r="3" spans="1:25" ht="15.9" customHeight="1" x14ac:dyDescent="0.65">
      <c r="B3" s="1"/>
      <c r="C3" s="7"/>
      <c r="G3" s="57"/>
      <c r="H3" s="9"/>
      <c r="I3" s="9"/>
      <c r="J3" s="25"/>
      <c r="K3" s="69"/>
      <c r="L3" s="69"/>
      <c r="M3" s="70"/>
      <c r="N3" s="84"/>
      <c r="O3" s="25"/>
      <c r="P3" s="25"/>
      <c r="R3" s="25"/>
      <c r="S3" s="41" t="s">
        <v>1</v>
      </c>
      <c r="T3" s="131">
        <v>9.3000000000000007</v>
      </c>
      <c r="U3" s="131">
        <v>9.3000000000000007</v>
      </c>
      <c r="V3" s="131">
        <v>9.3000000000000007</v>
      </c>
      <c r="W3" s="131">
        <v>9.3000000000000007</v>
      </c>
    </row>
    <row r="4" spans="1:25" ht="15.9" customHeight="1" x14ac:dyDescent="0.65">
      <c r="B4" s="1"/>
      <c r="C4" s="7"/>
      <c r="G4" s="58"/>
      <c r="H4" s="9"/>
      <c r="I4" s="9"/>
      <c r="J4" s="25"/>
      <c r="K4" s="71"/>
      <c r="L4" s="71"/>
      <c r="M4" s="72"/>
      <c r="N4" s="84"/>
      <c r="O4" s="25"/>
      <c r="P4" s="25"/>
      <c r="R4" s="73"/>
      <c r="S4" s="41" t="s">
        <v>3</v>
      </c>
      <c r="T4" s="131">
        <v>0.3</v>
      </c>
      <c r="U4" s="131">
        <v>0.3</v>
      </c>
      <c r="V4" s="131">
        <v>0.3</v>
      </c>
      <c r="W4" s="131">
        <v>0.3</v>
      </c>
    </row>
    <row r="5" spans="1:25" ht="15.9" customHeight="1" x14ac:dyDescent="0.65">
      <c r="B5" s="1"/>
      <c r="C5" s="7"/>
      <c r="G5" s="59"/>
      <c r="H5" s="9"/>
      <c r="I5" s="9"/>
      <c r="J5" s="25"/>
      <c r="K5" s="71"/>
      <c r="L5" s="71"/>
      <c r="M5" s="72"/>
      <c r="N5" s="84"/>
      <c r="O5" s="25"/>
      <c r="P5" s="25"/>
      <c r="R5" s="73"/>
      <c r="S5" s="41" t="s">
        <v>4</v>
      </c>
      <c r="T5" s="132">
        <v>10000</v>
      </c>
      <c r="U5" s="132">
        <v>9300</v>
      </c>
      <c r="V5" s="132">
        <v>9950</v>
      </c>
      <c r="W5" s="132">
        <v>10200</v>
      </c>
    </row>
    <row r="6" spans="1:25" ht="15.9" customHeight="1" x14ac:dyDescent="0.65">
      <c r="B6" s="1"/>
      <c r="C6" s="60"/>
      <c r="D6" s="60"/>
      <c r="E6" s="60"/>
      <c r="F6" s="60"/>
      <c r="G6" s="60"/>
      <c r="H6" s="9"/>
      <c r="I6" s="9"/>
      <c r="J6" s="25"/>
      <c r="K6" s="71"/>
      <c r="L6" s="71"/>
      <c r="M6" s="72"/>
      <c r="N6" s="84"/>
      <c r="O6" s="74"/>
      <c r="P6" s="71"/>
      <c r="R6" s="73"/>
      <c r="S6" s="41" t="s">
        <v>5</v>
      </c>
      <c r="T6" s="133">
        <v>-7000</v>
      </c>
      <c r="U6" s="133">
        <v>-3300</v>
      </c>
      <c r="V6" s="133">
        <v>-4050</v>
      </c>
      <c r="W6" s="133">
        <v>-4320</v>
      </c>
    </row>
    <row r="7" spans="1:25" ht="15.9" customHeight="1" x14ac:dyDescent="0.65">
      <c r="B7" s="1"/>
      <c r="C7" s="61"/>
      <c r="D7" s="88" t="s">
        <v>0</v>
      </c>
      <c r="E7" s="8">
        <v>4.4200000000000001E-4</v>
      </c>
      <c r="F7" s="61"/>
      <c r="G7" s="61"/>
      <c r="H7" s="9"/>
      <c r="I7" s="15"/>
      <c r="J7" s="25"/>
      <c r="K7" s="71"/>
      <c r="L7" s="71"/>
      <c r="M7" s="72"/>
      <c r="N7" s="84"/>
      <c r="O7" s="71"/>
      <c r="P7" s="25"/>
      <c r="R7" s="73"/>
      <c r="S7" s="41" t="s">
        <v>6</v>
      </c>
      <c r="T7" s="43">
        <v>0.08</v>
      </c>
      <c r="U7" s="43">
        <v>0.08</v>
      </c>
      <c r="V7" s="43">
        <v>0.08</v>
      </c>
      <c r="W7" s="43">
        <v>0.08</v>
      </c>
    </row>
    <row r="8" spans="1:25" ht="15.9" customHeight="1" x14ac:dyDescent="0.65">
      <c r="C8" s="7"/>
      <c r="D8" s="88" t="s">
        <v>2</v>
      </c>
      <c r="E8" s="10">
        <v>1.6E-2</v>
      </c>
      <c r="H8" s="9"/>
      <c r="I8" s="9"/>
      <c r="J8" s="25"/>
      <c r="K8" s="71"/>
      <c r="L8" s="71"/>
      <c r="M8" s="75"/>
      <c r="N8" s="84"/>
      <c r="O8" s="25"/>
      <c r="P8" s="25"/>
      <c r="R8" s="25"/>
      <c r="S8" s="41" t="s">
        <v>10</v>
      </c>
      <c r="T8" s="44">
        <v>2021.12</v>
      </c>
      <c r="U8" s="44">
        <v>2021.2149999999999</v>
      </c>
      <c r="V8" s="44">
        <v>2021.4</v>
      </c>
      <c r="W8" s="44">
        <v>2021.415</v>
      </c>
    </row>
    <row r="9" spans="1:25" ht="15.9" customHeight="1" x14ac:dyDescent="0.65">
      <c r="B9" s="1"/>
      <c r="C9" s="7"/>
      <c r="D9" s="88" t="s">
        <v>9</v>
      </c>
      <c r="E9" s="14">
        <f>E7-E8^2/2</f>
        <v>3.1400000000000004E-4</v>
      </c>
      <c r="F9" s="11"/>
      <c r="G9" s="11"/>
      <c r="H9" s="9"/>
      <c r="I9" s="9"/>
      <c r="J9" s="25"/>
      <c r="K9" s="71"/>
      <c r="L9" s="71"/>
      <c r="M9" s="75"/>
      <c r="N9" s="84"/>
      <c r="O9" s="25"/>
      <c r="P9" s="25"/>
      <c r="R9" s="25"/>
      <c r="S9" s="41" t="s">
        <v>7</v>
      </c>
      <c r="T9" s="45">
        <v>1.55</v>
      </c>
      <c r="U9" s="45">
        <v>1.55</v>
      </c>
      <c r="V9" s="45">
        <v>1.55</v>
      </c>
      <c r="W9" s="45">
        <v>1.55</v>
      </c>
    </row>
    <row r="10" spans="1:25" ht="15.9" customHeight="1" x14ac:dyDescent="0.65">
      <c r="C10" s="7"/>
      <c r="D10" s="1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R10" s="25"/>
    </row>
    <row r="11" spans="1:25" s="32" customFormat="1" ht="37.299999999999997" customHeight="1" x14ac:dyDescent="0.65">
      <c r="B11" s="129">
        <v>241</v>
      </c>
      <c r="C11" s="33" t="s">
        <v>8</v>
      </c>
      <c r="D11" s="34" t="s">
        <v>11</v>
      </c>
      <c r="E11" s="90" t="s">
        <v>25</v>
      </c>
      <c r="F11" s="35" t="s">
        <v>12</v>
      </c>
      <c r="G11" s="35" t="s">
        <v>12</v>
      </c>
      <c r="H11" s="36" t="s">
        <v>31</v>
      </c>
      <c r="I11" s="36" t="s">
        <v>31</v>
      </c>
      <c r="J11" s="76"/>
      <c r="K11" s="47" t="s">
        <v>8</v>
      </c>
      <c r="L11" s="47" t="s">
        <v>8</v>
      </c>
      <c r="M11" s="77" t="s">
        <v>11</v>
      </c>
      <c r="N11" s="85" t="s">
        <v>25</v>
      </c>
      <c r="O11" s="36" t="s">
        <v>31</v>
      </c>
      <c r="P11" s="36" t="s">
        <v>31</v>
      </c>
      <c r="Q11" s="6"/>
      <c r="R11" s="78"/>
      <c r="S11" s="52">
        <v>241</v>
      </c>
      <c r="T11" s="77" t="s">
        <v>11</v>
      </c>
      <c r="U11" s="85" t="s">
        <v>25</v>
      </c>
      <c r="V11" s="48" t="s">
        <v>14</v>
      </c>
      <c r="W11" s="48" t="s">
        <v>15</v>
      </c>
      <c r="X11" s="49" t="s">
        <v>16</v>
      </c>
      <c r="Y11" s="38"/>
    </row>
    <row r="12" spans="1:25" ht="15.9" customHeight="1" x14ac:dyDescent="0.65">
      <c r="B12" s="18">
        <v>2021</v>
      </c>
      <c r="C12" s="19"/>
      <c r="D12" s="5">
        <v>44200</v>
      </c>
      <c r="E12" s="83">
        <v>7928</v>
      </c>
      <c r="F12" s="20"/>
      <c r="G12" s="20"/>
      <c r="H12" s="55">
        <f>$E$20*EXP($E$9*C12+2*$E$8*SQRT(C12))</f>
        <v>7733</v>
      </c>
      <c r="I12" s="21">
        <f>$E$20*EXP($E$9*C12-1.3*$E$8*SQRT(C12))</f>
        <v>7733</v>
      </c>
      <c r="J12" s="25"/>
      <c r="K12" s="19"/>
      <c r="L12" s="100"/>
      <c r="M12" s="5">
        <v>44200</v>
      </c>
      <c r="N12" s="83">
        <v>7928</v>
      </c>
      <c r="O12" s="21">
        <f t="shared" ref="O12:O20" si="0">$E$14*EXP($E$9*K12+2.7*$E$8*SQRT(K12))</f>
        <v>7818</v>
      </c>
      <c r="P12" s="21">
        <f t="shared" ref="P12:P30" si="1">$E$14*EXP($E$9*K12-$E$8*SQRT(K12))</f>
        <v>7818</v>
      </c>
      <c r="S12" s="18">
        <v>2021</v>
      </c>
      <c r="T12" s="5">
        <v>44200</v>
      </c>
      <c r="U12" s="83">
        <v>7928</v>
      </c>
      <c r="V12" s="22">
        <f t="shared" ref="V12:V45" si="2">$T$8-S12</f>
        <v>0.11999999999989086</v>
      </c>
      <c r="W12" s="22">
        <f t="shared" ref="W12:W42" si="3">$T$6*V12^$T$4</f>
        <v>-3705.5477485866859</v>
      </c>
      <c r="X12" s="23">
        <f t="shared" ref="X12:X42" si="4">$T$5+W12</f>
        <v>6294.4522514133141</v>
      </c>
    </row>
    <row r="13" spans="1:25" ht="15.9" customHeight="1" x14ac:dyDescent="0.65">
      <c r="B13" s="18">
        <f t="shared" ref="B13:B76" si="5">B12+1/$B$11</f>
        <v>2021.0041493775934</v>
      </c>
      <c r="C13" s="19"/>
      <c r="D13" s="5">
        <v>44201</v>
      </c>
      <c r="E13" s="83">
        <v>7812</v>
      </c>
      <c r="F13" s="20">
        <f t="shared" ref="F13:F44" si="6">IF(E13="","",(E13-E12)/E12)</f>
        <v>-1.4631685166498487E-2</v>
      </c>
      <c r="G13" s="20"/>
      <c r="H13" s="55">
        <f>$E$20*EXP($E$9*C13+2*$E$8*SQRT(C13))</f>
        <v>7733</v>
      </c>
      <c r="I13" s="21">
        <f>$E$20*EXP($E$9*C13-1.3*$E$8*SQRT(C13))</f>
        <v>7733</v>
      </c>
      <c r="J13" s="25"/>
      <c r="K13" s="19"/>
      <c r="L13" s="100"/>
      <c r="M13" s="5">
        <v>44201</v>
      </c>
      <c r="N13" s="83">
        <v>7812</v>
      </c>
      <c r="O13" s="21">
        <f t="shared" si="0"/>
        <v>7818</v>
      </c>
      <c r="P13" s="21">
        <f t="shared" si="1"/>
        <v>7818</v>
      </c>
      <c r="S13" s="18">
        <f t="shared" ref="S13:S27" si="7">S12+1/$B$11</f>
        <v>2021.0041493775934</v>
      </c>
      <c r="T13" s="5">
        <v>44201</v>
      </c>
      <c r="U13" s="83">
        <v>7812</v>
      </c>
      <c r="V13" s="22">
        <f t="shared" si="2"/>
        <v>0.11585062240646948</v>
      </c>
      <c r="W13" s="22">
        <f t="shared" si="3"/>
        <v>-3666.6339170470401</v>
      </c>
      <c r="X13" s="23">
        <f t="shared" si="4"/>
        <v>6333.3660829529599</v>
      </c>
    </row>
    <row r="14" spans="1:25" ht="15.9" customHeight="1" x14ac:dyDescent="0.65">
      <c r="B14" s="18">
        <f t="shared" si="5"/>
        <v>2021.0082987551868</v>
      </c>
      <c r="C14" s="19"/>
      <c r="D14" s="5">
        <v>44202</v>
      </c>
      <c r="E14" s="83">
        <v>7818</v>
      </c>
      <c r="F14" s="20">
        <f t="shared" si="6"/>
        <v>7.6804915514592934E-4</v>
      </c>
      <c r="G14" s="20"/>
      <c r="H14" s="55">
        <f>$E$20*EXP($E$9*C14+2*$E$8*SQRT(C14))</f>
        <v>7733</v>
      </c>
      <c r="I14" s="21">
        <f>$E$20*EXP($E$9*C14-1.3*$E$8*SQRT(C14))</f>
        <v>7733</v>
      </c>
      <c r="J14" s="25"/>
      <c r="K14" s="19"/>
      <c r="L14" s="100"/>
      <c r="M14" s="5">
        <v>44202</v>
      </c>
      <c r="N14" s="83">
        <v>7818</v>
      </c>
      <c r="O14" s="21">
        <f t="shared" si="0"/>
        <v>7818</v>
      </c>
      <c r="P14" s="21">
        <f t="shared" si="1"/>
        <v>7818</v>
      </c>
      <c r="S14" s="18">
        <f t="shared" si="7"/>
        <v>2021.0082987551868</v>
      </c>
      <c r="T14" s="5">
        <v>44202</v>
      </c>
      <c r="U14" s="83">
        <v>7818</v>
      </c>
      <c r="V14" s="22">
        <f t="shared" si="2"/>
        <v>0.11170124481304811</v>
      </c>
      <c r="W14" s="22">
        <f t="shared" si="3"/>
        <v>-3626.7318300410107</v>
      </c>
      <c r="X14" s="23">
        <f t="shared" si="4"/>
        <v>6373.2681699589893</v>
      </c>
    </row>
    <row r="15" spans="1:25" ht="15.9" customHeight="1" x14ac:dyDescent="0.65">
      <c r="B15" s="18">
        <f t="shared" si="5"/>
        <v>2021.0124481327803</v>
      </c>
      <c r="C15" s="19"/>
      <c r="D15" s="5">
        <v>44203</v>
      </c>
      <c r="E15" s="83">
        <v>7818</v>
      </c>
      <c r="F15" s="20">
        <f t="shared" si="6"/>
        <v>0</v>
      </c>
      <c r="G15" s="20"/>
      <c r="H15" s="55">
        <f>$E$20*EXP($E$9*C15+2*$E$8*SQRT(C15))</f>
        <v>7733</v>
      </c>
      <c r="I15" s="21">
        <f>$E$20*EXP($E$9*C15-1.3*$E$8*SQRT(C15))</f>
        <v>7733</v>
      </c>
      <c r="J15" s="25"/>
      <c r="K15" s="19"/>
      <c r="L15" s="100"/>
      <c r="M15" s="5">
        <v>44203</v>
      </c>
      <c r="N15" s="83">
        <v>7818</v>
      </c>
      <c r="O15" s="21">
        <f t="shared" si="0"/>
        <v>7818</v>
      </c>
      <c r="P15" s="21">
        <f t="shared" si="1"/>
        <v>7818</v>
      </c>
      <c r="S15" s="18">
        <f t="shared" si="7"/>
        <v>2021.0124481327803</v>
      </c>
      <c r="T15" s="5">
        <v>44203</v>
      </c>
      <c r="U15" s="83">
        <v>7818</v>
      </c>
      <c r="V15" s="22">
        <f t="shared" si="2"/>
        <v>0.10755186721962673</v>
      </c>
      <c r="W15" s="22">
        <f t="shared" si="3"/>
        <v>-3585.7782316544158</v>
      </c>
      <c r="X15" s="23">
        <f t="shared" si="4"/>
        <v>6414.2217683455838</v>
      </c>
    </row>
    <row r="16" spans="1:25" ht="15.9" customHeight="1" x14ac:dyDescent="0.65">
      <c r="B16" s="26">
        <f t="shared" si="5"/>
        <v>2021.0165975103737</v>
      </c>
      <c r="C16" s="27">
        <v>0</v>
      </c>
      <c r="D16" s="4">
        <v>44204</v>
      </c>
      <c r="E16" s="86">
        <v>7939</v>
      </c>
      <c r="F16" s="28">
        <f t="shared" si="6"/>
        <v>1.5477104118700435E-2</v>
      </c>
      <c r="G16" s="28">
        <f t="shared" ref="G16" si="8">IF(E16="","",(E16-$E$14)/$E$14)</f>
        <v>1.5477104118700435E-2</v>
      </c>
      <c r="H16" s="54">
        <f t="shared" ref="H16:H47" si="9">$E$16*EXP($E$9*C16+2*$E$8*SQRT(C16))</f>
        <v>7939</v>
      </c>
      <c r="I16" s="29">
        <f t="shared" ref="I16:I39" si="10">$E$16*EXP($E$9*C16-1.5*$E$8*SQRT(C16))</f>
        <v>7939</v>
      </c>
      <c r="J16" s="25"/>
      <c r="K16" s="19"/>
      <c r="L16" s="100"/>
      <c r="M16" s="5">
        <v>44204</v>
      </c>
      <c r="N16" s="83">
        <v>7939</v>
      </c>
      <c r="O16" s="21">
        <f t="shared" si="0"/>
        <v>7818</v>
      </c>
      <c r="P16" s="21">
        <f t="shared" si="1"/>
        <v>7818</v>
      </c>
      <c r="S16" s="18">
        <f t="shared" si="7"/>
        <v>2021.0165975103737</v>
      </c>
      <c r="T16" s="5">
        <v>44204</v>
      </c>
      <c r="U16" s="83">
        <v>7939</v>
      </c>
      <c r="V16" s="22">
        <f t="shared" si="2"/>
        <v>0.10340248962620535</v>
      </c>
      <c r="W16" s="22">
        <f t="shared" si="3"/>
        <v>-3543.703182725726</v>
      </c>
      <c r="X16" s="23">
        <f t="shared" si="4"/>
        <v>6456.296817274274</v>
      </c>
    </row>
    <row r="17" spans="2:24" ht="15.9" customHeight="1" x14ac:dyDescent="0.65">
      <c r="B17" s="18">
        <f t="shared" si="5"/>
        <v>2021.0207468879671</v>
      </c>
      <c r="C17" s="16">
        <v>1</v>
      </c>
      <c r="D17" s="2">
        <v>44208</v>
      </c>
      <c r="E17" s="87">
        <v>7892</v>
      </c>
      <c r="F17" s="20">
        <f t="shared" si="6"/>
        <v>-5.9201410757022295E-3</v>
      </c>
      <c r="G17" s="20">
        <f>IF(E17="","",(E17-$E$16)/$E$16)</f>
        <v>-5.9201410757022295E-3</v>
      </c>
      <c r="H17" s="55">
        <f t="shared" si="9"/>
        <v>8199.730785896083</v>
      </c>
      <c r="I17" s="29">
        <f t="shared" si="10"/>
        <v>7753.1663618300636</v>
      </c>
      <c r="J17" s="25"/>
      <c r="K17" s="19"/>
      <c r="L17" s="100"/>
      <c r="M17" s="5">
        <v>44208</v>
      </c>
      <c r="N17" s="83">
        <v>7892</v>
      </c>
      <c r="O17" s="21">
        <f t="shared" si="0"/>
        <v>7818</v>
      </c>
      <c r="P17" s="21">
        <f t="shared" si="1"/>
        <v>7818</v>
      </c>
      <c r="S17" s="18">
        <f t="shared" si="7"/>
        <v>2021.0207468879671</v>
      </c>
      <c r="T17" s="5">
        <v>44208</v>
      </c>
      <c r="U17" s="83">
        <v>7892</v>
      </c>
      <c r="V17" s="22">
        <f t="shared" si="2"/>
        <v>9.9253112032783974E-2</v>
      </c>
      <c r="W17" s="22">
        <f t="shared" si="3"/>
        <v>-3500.4290536228204</v>
      </c>
      <c r="X17" s="23">
        <f t="shared" si="4"/>
        <v>6499.57094637718</v>
      </c>
    </row>
    <row r="18" spans="2:24" ht="15.9" customHeight="1" x14ac:dyDescent="0.65">
      <c r="B18" s="18">
        <f t="shared" si="5"/>
        <v>2021.0248962655605</v>
      </c>
      <c r="C18" s="16">
        <v>2</v>
      </c>
      <c r="D18" s="2">
        <v>44209</v>
      </c>
      <c r="E18" s="87">
        <v>7846</v>
      </c>
      <c r="F18" s="20">
        <f t="shared" si="6"/>
        <v>-5.8286872782564621E-3</v>
      </c>
      <c r="G18" s="20">
        <f t="shared" ref="G18:G31" si="11">IF(E18="","",(E18-$E$16)/$E$16)</f>
        <v>-1.1714321702985262E-2</v>
      </c>
      <c r="H18" s="55">
        <f t="shared" si="9"/>
        <v>8311.7498370184167</v>
      </c>
      <c r="I18" s="29">
        <f t="shared" si="10"/>
        <v>7678.8837937860726</v>
      </c>
      <c r="J18" s="25"/>
      <c r="K18" s="19"/>
      <c r="L18" s="100"/>
      <c r="M18" s="5">
        <v>44209</v>
      </c>
      <c r="N18" s="83">
        <v>7846</v>
      </c>
      <c r="O18" s="21">
        <f t="shared" si="0"/>
        <v>7818</v>
      </c>
      <c r="P18" s="21">
        <f t="shared" si="1"/>
        <v>7818</v>
      </c>
      <c r="S18" s="18">
        <f t="shared" si="7"/>
        <v>2021.0248962655605</v>
      </c>
      <c r="T18" s="5">
        <v>44209</v>
      </c>
      <c r="U18" s="83">
        <v>7846</v>
      </c>
      <c r="V18" s="22">
        <f t="shared" si="2"/>
        <v>9.5103734439362597E-2</v>
      </c>
      <c r="W18" s="22">
        <f t="shared" si="3"/>
        <v>-3455.8693159693944</v>
      </c>
      <c r="X18" s="23">
        <f t="shared" si="4"/>
        <v>6544.1306840306061</v>
      </c>
    </row>
    <row r="19" spans="2:24" ht="15.9" customHeight="1" x14ac:dyDescent="0.65">
      <c r="B19" s="18">
        <f t="shared" si="5"/>
        <v>2021.0290456431539</v>
      </c>
      <c r="C19" s="19">
        <v>3</v>
      </c>
      <c r="D19" s="2">
        <v>44210</v>
      </c>
      <c r="E19" s="87">
        <v>7863</v>
      </c>
      <c r="F19" s="20">
        <f t="shared" si="6"/>
        <v>2.1667091511598266E-3</v>
      </c>
      <c r="G19" s="20">
        <f t="shared" si="11"/>
        <v>-9.5729940798589246E-3</v>
      </c>
      <c r="H19" s="55">
        <f t="shared" si="9"/>
        <v>8399.3552637260782</v>
      </c>
      <c r="I19" s="29">
        <f t="shared" si="10"/>
        <v>7622.9246116103695</v>
      </c>
      <c r="J19" s="25"/>
      <c r="K19" s="19"/>
      <c r="L19" s="100"/>
      <c r="M19" s="5">
        <v>44210</v>
      </c>
      <c r="N19" s="83">
        <v>7863</v>
      </c>
      <c r="O19" s="21">
        <f t="shared" si="0"/>
        <v>7818</v>
      </c>
      <c r="P19" s="21">
        <f t="shared" si="1"/>
        <v>7818</v>
      </c>
      <c r="S19" s="18">
        <f t="shared" si="7"/>
        <v>2021.0290456431539</v>
      </c>
      <c r="T19" s="5">
        <v>44210</v>
      </c>
      <c r="U19" s="83">
        <v>7863</v>
      </c>
      <c r="V19" s="22">
        <f t="shared" si="2"/>
        <v>9.095435684594122E-2</v>
      </c>
      <c r="W19" s="22">
        <f t="shared" si="3"/>
        <v>-3409.9270824815712</v>
      </c>
      <c r="X19" s="23">
        <f t="shared" si="4"/>
        <v>6590.0729175184288</v>
      </c>
    </row>
    <row r="20" spans="2:24" ht="15.9" customHeight="1" x14ac:dyDescent="0.65">
      <c r="B20" s="18">
        <f t="shared" si="5"/>
        <v>2021.0331950207474</v>
      </c>
      <c r="C20" s="16">
        <v>4</v>
      </c>
      <c r="D20" s="2">
        <v>44211</v>
      </c>
      <c r="E20" s="87">
        <v>7733</v>
      </c>
      <c r="F20" s="20">
        <f t="shared" si="6"/>
        <v>-1.6533129848658273E-2</v>
      </c>
      <c r="G20" s="20">
        <f t="shared" si="11"/>
        <v>-2.5947852374354454E-2</v>
      </c>
      <c r="H20" s="55">
        <f t="shared" si="9"/>
        <v>8474.3446491526574</v>
      </c>
      <c r="I20" s="29">
        <f t="shared" si="10"/>
        <v>7576.4391696538132</v>
      </c>
      <c r="J20" s="25"/>
      <c r="K20" s="19"/>
      <c r="L20" s="100"/>
      <c r="M20" s="5">
        <v>44211</v>
      </c>
      <c r="N20" s="83">
        <v>7733</v>
      </c>
      <c r="O20" s="21">
        <f t="shared" si="0"/>
        <v>7818</v>
      </c>
      <c r="P20" s="21">
        <f t="shared" si="1"/>
        <v>7818</v>
      </c>
      <c r="S20" s="18">
        <f t="shared" si="7"/>
        <v>2021.0331950207474</v>
      </c>
      <c r="T20" s="5">
        <v>44211</v>
      </c>
      <c r="U20" s="83">
        <v>7733</v>
      </c>
      <c r="V20" s="22">
        <f t="shared" si="2"/>
        <v>8.6804979252519843E-2</v>
      </c>
      <c r="W20" s="22">
        <f t="shared" si="3"/>
        <v>-3362.4933282589664</v>
      </c>
      <c r="X20" s="23">
        <f t="shared" si="4"/>
        <v>6637.5066717410336</v>
      </c>
    </row>
    <row r="21" spans="2:24" ht="15.9" customHeight="1" x14ac:dyDescent="0.65">
      <c r="B21" s="18">
        <f t="shared" si="5"/>
        <v>2021.0373443983408</v>
      </c>
      <c r="C21" s="16">
        <v>5</v>
      </c>
      <c r="D21" s="2">
        <v>44214</v>
      </c>
      <c r="E21" s="87">
        <v>7636</v>
      </c>
      <c r="F21" s="20">
        <f t="shared" si="6"/>
        <v>-1.254364412259149E-2</v>
      </c>
      <c r="G21" s="20">
        <f t="shared" si="11"/>
        <v>-3.81660158710165E-2</v>
      </c>
      <c r="H21" s="55">
        <f t="shared" si="9"/>
        <v>8541.2852832089266</v>
      </c>
      <c r="I21" s="29">
        <f t="shared" si="10"/>
        <v>7536.0011606113067</v>
      </c>
      <c r="J21" s="25"/>
      <c r="K21" s="19"/>
      <c r="L21" s="100"/>
      <c r="M21" s="5">
        <v>44214</v>
      </c>
      <c r="N21" s="83">
        <v>7636</v>
      </c>
      <c r="O21" s="21">
        <f t="shared" ref="O21:O30" si="12">$E$14*EXP($E$9*K21+$E$8*SQRT(K21))</f>
        <v>7818</v>
      </c>
      <c r="P21" s="21">
        <f t="shared" si="1"/>
        <v>7818</v>
      </c>
      <c r="S21" s="18">
        <f t="shared" si="7"/>
        <v>2021.0373443983408</v>
      </c>
      <c r="T21" s="5">
        <v>44214</v>
      </c>
      <c r="U21" s="83">
        <v>7636</v>
      </c>
      <c r="V21" s="22">
        <f t="shared" si="2"/>
        <v>8.2655601659098465E-2</v>
      </c>
      <c r="W21" s="22">
        <f t="shared" si="3"/>
        <v>-3313.4447051263974</v>
      </c>
      <c r="X21" s="23">
        <f t="shared" si="4"/>
        <v>6686.5552948736022</v>
      </c>
    </row>
    <row r="22" spans="2:24" ht="15.9" customHeight="1" x14ac:dyDescent="0.65">
      <c r="B22" s="18">
        <f t="shared" si="5"/>
        <v>2021.0414937759342</v>
      </c>
      <c r="C22" s="19">
        <v>6</v>
      </c>
      <c r="D22" s="2">
        <v>44215</v>
      </c>
      <c r="E22" s="87">
        <v>7708</v>
      </c>
      <c r="F22" s="20">
        <f t="shared" si="6"/>
        <v>9.4290204295442645E-3</v>
      </c>
      <c r="G22" s="20">
        <f t="shared" si="11"/>
        <v>-2.9096863584834362E-2</v>
      </c>
      <c r="H22" s="55">
        <f t="shared" si="9"/>
        <v>8602.5183734330185</v>
      </c>
      <c r="I22" s="29">
        <f t="shared" si="10"/>
        <v>7499.854114223227</v>
      </c>
      <c r="J22" s="25"/>
      <c r="K22" s="19"/>
      <c r="L22" s="100"/>
      <c r="M22" s="5">
        <v>44215</v>
      </c>
      <c r="N22" s="83">
        <v>7708</v>
      </c>
      <c r="O22" s="21">
        <f t="shared" si="12"/>
        <v>7818</v>
      </c>
      <c r="P22" s="21">
        <f t="shared" si="1"/>
        <v>7818</v>
      </c>
      <c r="S22" s="18">
        <f t="shared" si="7"/>
        <v>2021.0414937759342</v>
      </c>
      <c r="T22" s="5">
        <v>44215</v>
      </c>
      <c r="U22" s="83">
        <v>7708</v>
      </c>
      <c r="V22" s="22">
        <f t="shared" si="2"/>
        <v>7.8506224065677088E-2</v>
      </c>
      <c r="W22" s="22">
        <f t="shared" si="3"/>
        <v>-3262.640830299551</v>
      </c>
      <c r="X22" s="23">
        <f t="shared" si="4"/>
        <v>6737.3591697004485</v>
      </c>
    </row>
    <row r="23" spans="2:24" ht="15.9" customHeight="1" x14ac:dyDescent="0.65">
      <c r="B23" s="18">
        <f t="shared" si="5"/>
        <v>2021.0456431535276</v>
      </c>
      <c r="C23" s="16">
        <v>7</v>
      </c>
      <c r="D23" s="2">
        <v>44216</v>
      </c>
      <c r="E23" s="87">
        <v>7686</v>
      </c>
      <c r="F23" s="20">
        <f t="shared" si="6"/>
        <v>-2.854177477944992E-3</v>
      </c>
      <c r="G23" s="20">
        <f t="shared" si="11"/>
        <v>-3.1867993450056684E-2</v>
      </c>
      <c r="H23" s="55">
        <f t="shared" si="9"/>
        <v>8659.4340192784275</v>
      </c>
      <c r="I23" s="29">
        <f t="shared" si="10"/>
        <v>7466.9550429999117</v>
      </c>
      <c r="J23" s="25"/>
      <c r="K23" s="19"/>
      <c r="L23" s="100"/>
      <c r="M23" s="5">
        <v>44216</v>
      </c>
      <c r="N23" s="83">
        <v>7686</v>
      </c>
      <c r="O23" s="21">
        <f t="shared" si="12"/>
        <v>7818</v>
      </c>
      <c r="P23" s="21">
        <f t="shared" si="1"/>
        <v>7818</v>
      </c>
      <c r="S23" s="18">
        <f t="shared" si="7"/>
        <v>2021.0456431535276</v>
      </c>
      <c r="T23" s="5">
        <v>44216</v>
      </c>
      <c r="U23" s="83">
        <v>7686</v>
      </c>
      <c r="V23" s="22">
        <f t="shared" si="2"/>
        <v>7.4356846472255711E-2</v>
      </c>
      <c r="W23" s="22">
        <f t="shared" si="3"/>
        <v>-3209.9208877229148</v>
      </c>
      <c r="X23" s="23">
        <f t="shared" si="4"/>
        <v>6790.0791122770852</v>
      </c>
    </row>
    <row r="24" spans="2:24" ht="15.9" customHeight="1" x14ac:dyDescent="0.65">
      <c r="B24" s="18">
        <f t="shared" si="5"/>
        <v>2021.0497925311211</v>
      </c>
      <c r="C24" s="16">
        <v>8</v>
      </c>
      <c r="D24" s="2">
        <v>44217</v>
      </c>
      <c r="E24" s="87">
        <v>7744</v>
      </c>
      <c r="F24" s="20">
        <f t="shared" si="6"/>
        <v>7.5461878740567265E-3</v>
      </c>
      <c r="G24" s="20">
        <f t="shared" si="11"/>
        <v>-2.4562287441743293E-2</v>
      </c>
      <c r="H24" s="55">
        <f t="shared" si="9"/>
        <v>8712.9375061070641</v>
      </c>
      <c r="I24" s="29">
        <f t="shared" si="10"/>
        <v>7436.6246642891983</v>
      </c>
      <c r="J24" s="25"/>
      <c r="K24" s="19"/>
      <c r="L24" s="100"/>
      <c r="M24" s="5">
        <v>44217</v>
      </c>
      <c r="N24" s="83">
        <v>7744</v>
      </c>
      <c r="O24" s="21">
        <f t="shared" si="12"/>
        <v>7818</v>
      </c>
      <c r="P24" s="21">
        <f t="shared" si="1"/>
        <v>7818</v>
      </c>
      <c r="S24" s="18">
        <f t="shared" si="7"/>
        <v>2021.0497925311211</v>
      </c>
      <c r="T24" s="5">
        <v>44217</v>
      </c>
      <c r="U24" s="83">
        <v>7744</v>
      </c>
      <c r="V24" s="22">
        <f t="shared" si="2"/>
        <v>7.0207468878834334E-2</v>
      </c>
      <c r="W24" s="22">
        <f t="shared" si="3"/>
        <v>-3155.0993186436781</v>
      </c>
      <c r="X24" s="23">
        <f t="shared" si="4"/>
        <v>6844.9006813563219</v>
      </c>
    </row>
    <row r="25" spans="2:24" ht="15.9" customHeight="1" x14ac:dyDescent="0.65">
      <c r="B25" s="18">
        <f t="shared" si="5"/>
        <v>2021.0539419087145</v>
      </c>
      <c r="C25" s="19">
        <v>9</v>
      </c>
      <c r="D25" s="2">
        <v>44218</v>
      </c>
      <c r="E25" s="87">
        <v>7660</v>
      </c>
      <c r="F25" s="20">
        <f t="shared" si="6"/>
        <v>-1.0847107438016529E-2</v>
      </c>
      <c r="G25" s="20">
        <f t="shared" si="11"/>
        <v>-3.5142965108955787E-2</v>
      </c>
      <c r="H25" s="55">
        <f t="shared" si="9"/>
        <v>8763.6573431483157</v>
      </c>
      <c r="I25" s="29">
        <f t="shared" si="10"/>
        <v>7408.3913408927974</v>
      </c>
      <c r="J25" s="25"/>
      <c r="K25" s="19"/>
      <c r="L25" s="100"/>
      <c r="M25" s="5">
        <v>44218</v>
      </c>
      <c r="N25" s="83">
        <v>7660</v>
      </c>
      <c r="O25" s="21">
        <f t="shared" si="12"/>
        <v>7818</v>
      </c>
      <c r="P25" s="21">
        <f t="shared" si="1"/>
        <v>7818</v>
      </c>
      <c r="S25" s="18">
        <f t="shared" si="7"/>
        <v>2021.0539419087145</v>
      </c>
      <c r="T25" s="5">
        <v>44218</v>
      </c>
      <c r="U25" s="83">
        <v>7660</v>
      </c>
      <c r="V25" s="22">
        <f t="shared" si="2"/>
        <v>6.6058091285412956E-2</v>
      </c>
      <c r="W25" s="22">
        <f t="shared" si="3"/>
        <v>-3097.9602874084439</v>
      </c>
      <c r="X25" s="23">
        <f t="shared" si="4"/>
        <v>6902.0397125915561</v>
      </c>
    </row>
    <row r="26" spans="2:24" ht="15.9" customHeight="1" x14ac:dyDescent="0.65">
      <c r="B26" s="18">
        <f t="shared" si="5"/>
        <v>2021.0580912863079</v>
      </c>
      <c r="C26" s="16">
        <v>10</v>
      </c>
      <c r="D26" s="2">
        <v>44221</v>
      </c>
      <c r="E26" s="87">
        <v>7677</v>
      </c>
      <c r="F26" s="20">
        <f t="shared" si="6"/>
        <v>2.2193211488250653E-3</v>
      </c>
      <c r="G26" s="20">
        <f t="shared" si="11"/>
        <v>-3.3001637485829446E-2</v>
      </c>
      <c r="H26" s="55">
        <f t="shared" si="9"/>
        <v>8812.0509240630399</v>
      </c>
      <c r="I26" s="29">
        <f t="shared" si="10"/>
        <v>7381.9118173038132</v>
      </c>
      <c r="J26" s="25"/>
      <c r="K26" s="19"/>
      <c r="L26" s="100"/>
      <c r="M26" s="5">
        <v>44221</v>
      </c>
      <c r="N26" s="83">
        <v>7677</v>
      </c>
      <c r="O26" s="21">
        <f t="shared" si="12"/>
        <v>7818</v>
      </c>
      <c r="P26" s="21">
        <f t="shared" si="1"/>
        <v>7818</v>
      </c>
      <c r="S26" s="18">
        <f t="shared" si="7"/>
        <v>2021.0580912863079</v>
      </c>
      <c r="T26" s="5">
        <v>44221</v>
      </c>
      <c r="U26" s="83">
        <v>7677</v>
      </c>
      <c r="V26" s="22">
        <f t="shared" si="2"/>
        <v>6.1908713691991579E-2</v>
      </c>
      <c r="W26" s="22">
        <f t="shared" si="3"/>
        <v>-3038.2504729565258</v>
      </c>
      <c r="X26" s="23">
        <f t="shared" si="4"/>
        <v>6961.7495270434738</v>
      </c>
    </row>
    <row r="27" spans="2:24" ht="15.9" customHeight="1" x14ac:dyDescent="0.65">
      <c r="B27" s="18">
        <f t="shared" si="5"/>
        <v>2021.0622406639013</v>
      </c>
      <c r="C27" s="16">
        <v>11</v>
      </c>
      <c r="D27" s="2">
        <v>44222</v>
      </c>
      <c r="E27" s="87">
        <v>7500</v>
      </c>
      <c r="F27" s="20">
        <f t="shared" si="6"/>
        <v>-2.3055881203595155E-2</v>
      </c>
      <c r="G27" s="20">
        <f t="shared" si="11"/>
        <v>-5.5296636856027211E-2</v>
      </c>
      <c r="H27" s="55">
        <f t="shared" si="9"/>
        <v>8858.4633788240408</v>
      </c>
      <c r="I27" s="29">
        <f t="shared" si="10"/>
        <v>7356.9270691280071</v>
      </c>
      <c r="J27" s="25"/>
      <c r="K27" s="19"/>
      <c r="L27" s="100"/>
      <c r="M27" s="5">
        <v>44222</v>
      </c>
      <c r="N27" s="83">
        <v>7500</v>
      </c>
      <c r="O27" s="21">
        <f t="shared" si="12"/>
        <v>7818</v>
      </c>
      <c r="P27" s="21">
        <f t="shared" si="1"/>
        <v>7818</v>
      </c>
      <c r="S27" s="18">
        <f t="shared" si="7"/>
        <v>2021.0622406639013</v>
      </c>
      <c r="T27" s="5">
        <v>44222</v>
      </c>
      <c r="U27" s="83">
        <v>7500</v>
      </c>
      <c r="V27" s="22">
        <f t="shared" si="2"/>
        <v>5.7759336098570202E-2</v>
      </c>
      <c r="W27" s="22">
        <f t="shared" si="3"/>
        <v>-2975.6695290975376</v>
      </c>
      <c r="X27" s="23">
        <f t="shared" si="4"/>
        <v>7024.3304709024624</v>
      </c>
    </row>
    <row r="28" spans="2:24" ht="15.9" customHeight="1" x14ac:dyDescent="0.65">
      <c r="B28" s="18">
        <f t="shared" si="5"/>
        <v>2021.0663900414947</v>
      </c>
      <c r="C28" s="19">
        <v>12</v>
      </c>
      <c r="D28" s="2">
        <v>44223</v>
      </c>
      <c r="E28" s="87">
        <v>7528</v>
      </c>
      <c r="F28" s="20">
        <f t="shared" si="6"/>
        <v>3.7333333333333333E-3</v>
      </c>
      <c r="G28" s="20">
        <f t="shared" si="11"/>
        <v>-5.1769744300289709E-2</v>
      </c>
      <c r="H28" s="55">
        <f t="shared" si="9"/>
        <v>8903.1627112534134</v>
      </c>
      <c r="I28" s="29">
        <f t="shared" si="10"/>
        <v>7333.2359421027832</v>
      </c>
      <c r="J28" s="25"/>
      <c r="K28" s="19"/>
      <c r="L28" s="100"/>
      <c r="M28" s="5">
        <v>44223</v>
      </c>
      <c r="N28" s="83">
        <v>7528</v>
      </c>
      <c r="O28" s="21">
        <f t="shared" si="12"/>
        <v>7818</v>
      </c>
      <c r="P28" s="21">
        <f t="shared" si="1"/>
        <v>7818</v>
      </c>
      <c r="S28" s="18">
        <f t="shared" ref="S28:S92" si="13">S27+1/$B$11</f>
        <v>2021.0663900414947</v>
      </c>
      <c r="T28" s="5">
        <v>44223</v>
      </c>
      <c r="U28" s="83">
        <v>7528</v>
      </c>
      <c r="V28" s="22">
        <f t="shared" si="2"/>
        <v>5.3609958505148825E-2</v>
      </c>
      <c r="W28" s="22">
        <f t="shared" si="3"/>
        <v>-2909.8572311181933</v>
      </c>
      <c r="X28" s="23">
        <f t="shared" si="4"/>
        <v>7090.1427688818067</v>
      </c>
    </row>
    <row r="29" spans="2:24" ht="15.9" customHeight="1" x14ac:dyDescent="0.65">
      <c r="B29" s="18">
        <f t="shared" si="5"/>
        <v>2021.0705394190882</v>
      </c>
      <c r="C29" s="16">
        <v>13</v>
      </c>
      <c r="D29" s="2">
        <v>44224</v>
      </c>
      <c r="E29" s="87">
        <v>7397</v>
      </c>
      <c r="F29" s="20">
        <f t="shared" si="6"/>
        <v>-1.7401700318809776E-2</v>
      </c>
      <c r="G29" s="20">
        <f t="shared" si="11"/>
        <v>-6.8270563043204432E-2</v>
      </c>
      <c r="H29" s="55">
        <f t="shared" si="9"/>
        <v>8946.3619494848863</v>
      </c>
      <c r="I29" s="29">
        <f t="shared" si="10"/>
        <v>7310.6785337755337</v>
      </c>
      <c r="J29" s="25"/>
      <c r="K29" s="19"/>
      <c r="L29" s="100"/>
      <c r="M29" s="5">
        <v>44224</v>
      </c>
      <c r="N29" s="83">
        <v>7397</v>
      </c>
      <c r="O29" s="21">
        <f t="shared" si="12"/>
        <v>7818</v>
      </c>
      <c r="P29" s="21">
        <f t="shared" si="1"/>
        <v>7818</v>
      </c>
      <c r="S29" s="18">
        <f t="shared" si="13"/>
        <v>2021.0705394190882</v>
      </c>
      <c r="T29" s="5">
        <v>44224</v>
      </c>
      <c r="U29" s="83">
        <v>7397</v>
      </c>
      <c r="V29" s="22">
        <f t="shared" si="2"/>
        <v>4.9460580911727448E-2</v>
      </c>
      <c r="W29" s="22">
        <f t="shared" si="3"/>
        <v>-2840.375800368266</v>
      </c>
      <c r="X29" s="23">
        <f t="shared" si="4"/>
        <v>7159.624199631734</v>
      </c>
    </row>
    <row r="30" spans="2:24" ht="15.9" customHeight="1" x14ac:dyDescent="0.65">
      <c r="B30" s="18">
        <f t="shared" si="5"/>
        <v>2021.0746887966816</v>
      </c>
      <c r="C30" s="16">
        <v>14</v>
      </c>
      <c r="D30" s="2">
        <v>44225</v>
      </c>
      <c r="E30" s="87">
        <v>7300</v>
      </c>
      <c r="F30" s="20">
        <f t="shared" si="6"/>
        <v>-1.3113424361227524E-2</v>
      </c>
      <c r="G30" s="20">
        <f t="shared" si="11"/>
        <v>-8.0488726539866481E-2</v>
      </c>
      <c r="H30" s="55">
        <f t="shared" si="9"/>
        <v>8988.2337341514703</v>
      </c>
      <c r="I30" s="29">
        <f t="shared" si="10"/>
        <v>7289.1252484027873</v>
      </c>
      <c r="J30" s="25"/>
      <c r="K30" s="19"/>
      <c r="L30" s="100"/>
      <c r="M30" s="5">
        <v>44225</v>
      </c>
      <c r="N30" s="83">
        <v>7300</v>
      </c>
      <c r="O30" s="21">
        <f t="shared" si="12"/>
        <v>7818</v>
      </c>
      <c r="P30" s="21">
        <f t="shared" si="1"/>
        <v>7818</v>
      </c>
      <c r="S30" s="18">
        <f t="shared" si="13"/>
        <v>2021.0746887966816</v>
      </c>
      <c r="T30" s="5">
        <v>44225</v>
      </c>
      <c r="U30" s="83">
        <v>7300</v>
      </c>
      <c r="V30" s="22">
        <f t="shared" si="2"/>
        <v>4.531120331830607E-2</v>
      </c>
      <c r="W30" s="22">
        <f t="shared" si="3"/>
        <v>-2766.6850206857139</v>
      </c>
      <c r="X30" s="23">
        <f t="shared" si="4"/>
        <v>7233.3149793142857</v>
      </c>
    </row>
    <row r="31" spans="2:24" ht="15.9" customHeight="1" x14ac:dyDescent="0.65">
      <c r="B31" s="26">
        <f t="shared" si="5"/>
        <v>2021.078838174275</v>
      </c>
      <c r="C31" s="27">
        <v>15</v>
      </c>
      <c r="D31" s="4">
        <v>44228</v>
      </c>
      <c r="E31" s="86">
        <v>7294</v>
      </c>
      <c r="F31" s="28">
        <f t="shared" si="6"/>
        <v>-8.2191780821917813E-4</v>
      </c>
      <c r="G31" s="28">
        <f t="shared" si="11"/>
        <v>-8.1244489230381661E-2</v>
      </c>
      <c r="H31" s="54">
        <f t="shared" si="9"/>
        <v>9028.9202787627855</v>
      </c>
      <c r="I31" s="29">
        <f t="shared" si="10"/>
        <v>7268.4693237221345</v>
      </c>
      <c r="J31" s="53"/>
      <c r="K31" s="27">
        <v>0</v>
      </c>
      <c r="L31" s="101"/>
      <c r="M31" s="4">
        <v>44228</v>
      </c>
      <c r="N31" s="86">
        <v>7294</v>
      </c>
      <c r="O31" s="29">
        <f t="shared" ref="O31:O40" si="14">$N$31*EXP($E$9*K31+3.1*$E$8*SQRT(K31))</f>
        <v>7294</v>
      </c>
      <c r="P31" s="29">
        <f t="shared" ref="P31:P40" si="15">$N$31*EXP($E$9*K31-$E$8*SQRT(K31))</f>
        <v>7294</v>
      </c>
      <c r="Q31" s="95"/>
      <c r="R31" s="95"/>
      <c r="S31" s="26">
        <f t="shared" si="13"/>
        <v>2021.078838174275</v>
      </c>
      <c r="T31" s="4">
        <v>44228</v>
      </c>
      <c r="U31" s="86">
        <v>7294</v>
      </c>
      <c r="V31" s="30">
        <f t="shared" si="2"/>
        <v>4.1161825724884693E-2</v>
      </c>
      <c r="W31" s="30">
        <f t="shared" si="3"/>
        <v>-2688.106239189839</v>
      </c>
      <c r="X31" s="31">
        <f t="shared" si="4"/>
        <v>7311.8937608101605</v>
      </c>
    </row>
    <row r="32" spans="2:24" ht="15.9" customHeight="1" x14ac:dyDescent="0.65">
      <c r="B32" s="18">
        <f t="shared" si="5"/>
        <v>2021.0829875518684</v>
      </c>
      <c r="C32" s="19"/>
      <c r="D32" s="2">
        <v>44229</v>
      </c>
      <c r="E32" s="87">
        <v>7455</v>
      </c>
      <c r="F32" s="20">
        <f t="shared" si="6"/>
        <v>2.2072936660268713E-2</v>
      </c>
      <c r="G32" s="20">
        <f>IF(E32="","",(E32-$E$31)/$E$31)</f>
        <v>2.2072936660268713E-2</v>
      </c>
      <c r="H32" s="55">
        <f t="shared" si="9"/>
        <v>7939</v>
      </c>
      <c r="I32" s="21">
        <f t="shared" si="10"/>
        <v>7939</v>
      </c>
      <c r="J32" s="25"/>
      <c r="K32" s="19">
        <v>1</v>
      </c>
      <c r="L32" s="100"/>
      <c r="M32" s="5">
        <v>44229</v>
      </c>
      <c r="N32" s="83">
        <v>7455</v>
      </c>
      <c r="O32" s="29">
        <f t="shared" si="14"/>
        <v>7667.3119597836449</v>
      </c>
      <c r="P32" s="21">
        <f t="shared" si="15"/>
        <v>7180.4789889395706</v>
      </c>
      <c r="S32" s="18">
        <f t="shared" si="13"/>
        <v>2021.0829875518684</v>
      </c>
      <c r="T32" s="5">
        <v>44229</v>
      </c>
      <c r="U32" s="83">
        <v>7455</v>
      </c>
      <c r="V32" s="22">
        <f t="shared" si="2"/>
        <v>3.7012448131463316E-2</v>
      </c>
      <c r="W32" s="22">
        <f t="shared" si="3"/>
        <v>-2603.7685892321742</v>
      </c>
      <c r="X32" s="23">
        <f t="shared" si="4"/>
        <v>7396.2314107678258</v>
      </c>
    </row>
    <row r="33" spans="2:24" ht="15.9" customHeight="1" x14ac:dyDescent="0.65">
      <c r="B33" s="18">
        <f t="shared" si="5"/>
        <v>2021.0871369294618</v>
      </c>
      <c r="C33" s="19"/>
      <c r="D33" s="2">
        <v>44230</v>
      </c>
      <c r="E33" s="87">
        <v>7782</v>
      </c>
      <c r="F33" s="20">
        <f t="shared" si="6"/>
        <v>4.386317907444668E-2</v>
      </c>
      <c r="G33" s="20">
        <f t="shared" ref="G33:G40" si="16">IF(E33="","",(E33-$E$31)/$E$31)</f>
        <v>6.6904304908143683E-2</v>
      </c>
      <c r="H33" s="55">
        <f t="shared" si="9"/>
        <v>7939</v>
      </c>
      <c r="I33" s="21">
        <f t="shared" si="10"/>
        <v>7939</v>
      </c>
      <c r="J33" s="25"/>
      <c r="K33" s="19">
        <v>2</v>
      </c>
      <c r="L33" s="100"/>
      <c r="M33" s="5">
        <v>44230</v>
      </c>
      <c r="N33" s="83">
        <v>7782</v>
      </c>
      <c r="O33" s="29">
        <f t="shared" si="14"/>
        <v>7828.9240367904604</v>
      </c>
      <c r="P33" s="21">
        <f t="shared" si="15"/>
        <v>7135.2884343499591</v>
      </c>
      <c r="S33" s="18">
        <f t="shared" si="13"/>
        <v>2021.0871369294618</v>
      </c>
      <c r="T33" s="5">
        <v>44230</v>
      </c>
      <c r="U33" s="83">
        <v>7782</v>
      </c>
      <c r="V33" s="22">
        <f t="shared" si="2"/>
        <v>3.2863070538041939E-2</v>
      </c>
      <c r="W33" s="22">
        <f t="shared" si="3"/>
        <v>-2512.5255204922169</v>
      </c>
      <c r="X33" s="23">
        <f t="shared" si="4"/>
        <v>7487.4744795077831</v>
      </c>
    </row>
    <row r="34" spans="2:24" ht="15.9" customHeight="1" x14ac:dyDescent="0.65">
      <c r="B34" s="18">
        <f t="shared" si="5"/>
        <v>2021.0912863070553</v>
      </c>
      <c r="C34" s="16"/>
      <c r="D34" s="2">
        <v>44231</v>
      </c>
      <c r="E34" s="87">
        <v>7759</v>
      </c>
      <c r="F34" s="20">
        <f t="shared" si="6"/>
        <v>-2.9555384219994859E-3</v>
      </c>
      <c r="G34" s="20">
        <f t="shared" si="16"/>
        <v>6.3751028242391011E-2</v>
      </c>
      <c r="H34" s="55">
        <f t="shared" si="9"/>
        <v>7939</v>
      </c>
      <c r="I34" s="21">
        <f t="shared" si="10"/>
        <v>7939</v>
      </c>
      <c r="J34" s="25"/>
      <c r="K34" s="19">
        <v>3</v>
      </c>
      <c r="L34" s="100"/>
      <c r="M34" s="5">
        <v>44231</v>
      </c>
      <c r="N34" s="83">
        <v>7759</v>
      </c>
      <c r="O34" s="29">
        <f t="shared" si="14"/>
        <v>7955.8206057601719</v>
      </c>
      <c r="P34" s="21">
        <f t="shared" si="15"/>
        <v>7101.324240947225</v>
      </c>
      <c r="S34" s="18">
        <f t="shared" si="13"/>
        <v>2021.0912863070553</v>
      </c>
      <c r="T34" s="5">
        <v>44231</v>
      </c>
      <c r="U34" s="83">
        <v>7759</v>
      </c>
      <c r="V34" s="22">
        <f t="shared" si="2"/>
        <v>2.8713692944620561E-2</v>
      </c>
      <c r="W34" s="22">
        <f t="shared" si="3"/>
        <v>-2412.819063729889</v>
      </c>
      <c r="X34" s="23">
        <f t="shared" si="4"/>
        <v>7587.1809362701115</v>
      </c>
    </row>
    <row r="35" spans="2:24" ht="15.9" customHeight="1" x14ac:dyDescent="0.65">
      <c r="B35" s="18">
        <f t="shared" si="5"/>
        <v>2021.0954356846487</v>
      </c>
      <c r="C35" s="16"/>
      <c r="D35" s="2">
        <v>44232</v>
      </c>
      <c r="E35" s="87">
        <v>7922</v>
      </c>
      <c r="F35" s="20">
        <f t="shared" si="6"/>
        <v>2.1007861837865703E-2</v>
      </c>
      <c r="G35" s="20">
        <f t="shared" si="16"/>
        <v>8.609816287359473E-2</v>
      </c>
      <c r="H35" s="55">
        <f t="shared" si="9"/>
        <v>7939</v>
      </c>
      <c r="I35" s="21">
        <f t="shared" si="10"/>
        <v>7939</v>
      </c>
      <c r="J35" s="25"/>
      <c r="K35" s="19">
        <v>4</v>
      </c>
      <c r="L35" s="100"/>
      <c r="M35" s="5">
        <v>44232</v>
      </c>
      <c r="N35" s="83">
        <v>7922</v>
      </c>
      <c r="O35" s="29">
        <f t="shared" si="14"/>
        <v>8064.7933838738154</v>
      </c>
      <c r="P35" s="21">
        <f t="shared" si="15"/>
        <v>7073.165328586947</v>
      </c>
      <c r="S35" s="18">
        <f t="shared" si="13"/>
        <v>2021.0954356846487</v>
      </c>
      <c r="T35" s="5">
        <v>44232</v>
      </c>
      <c r="U35" s="83">
        <v>7922</v>
      </c>
      <c r="V35" s="22">
        <f t="shared" si="2"/>
        <v>2.4564315351199184E-2</v>
      </c>
      <c r="W35" s="22">
        <f t="shared" si="3"/>
        <v>-2302.4459252971933</v>
      </c>
      <c r="X35" s="23">
        <f t="shared" si="4"/>
        <v>7697.5540747028062</v>
      </c>
    </row>
    <row r="36" spans="2:24" ht="15.9" customHeight="1" x14ac:dyDescent="0.65">
      <c r="B36" s="18">
        <f t="shared" si="5"/>
        <v>2021.0995850622421</v>
      </c>
      <c r="C36" s="16"/>
      <c r="D36" s="2">
        <v>44235</v>
      </c>
      <c r="E36" s="87">
        <v>8037</v>
      </c>
      <c r="F36" s="20">
        <f t="shared" si="6"/>
        <v>1.4516536228225196E-2</v>
      </c>
      <c r="G36" s="20">
        <f t="shared" si="16"/>
        <v>0.1018645462023581</v>
      </c>
      <c r="H36" s="55">
        <f t="shared" si="9"/>
        <v>7939</v>
      </c>
      <c r="I36" s="21">
        <f t="shared" si="10"/>
        <v>7939</v>
      </c>
      <c r="J36" s="25"/>
      <c r="K36" s="19">
        <v>5</v>
      </c>
      <c r="L36" s="100"/>
      <c r="M36" s="5">
        <v>44235</v>
      </c>
      <c r="N36" s="83">
        <v>8037</v>
      </c>
      <c r="O36" s="29">
        <f t="shared" si="14"/>
        <v>8162.3413998228152</v>
      </c>
      <c r="P36" s="21">
        <f t="shared" si="15"/>
        <v>7048.7127023939402</v>
      </c>
      <c r="S36" s="18">
        <f t="shared" si="13"/>
        <v>2021.0995850622421</v>
      </c>
      <c r="T36" s="5">
        <v>44235</v>
      </c>
      <c r="U36" s="83">
        <v>8037</v>
      </c>
      <c r="V36" s="22">
        <f t="shared" si="2"/>
        <v>2.0414937757777807E-2</v>
      </c>
      <c r="W36" s="22">
        <f t="shared" si="3"/>
        <v>-2178.1232861859944</v>
      </c>
      <c r="X36" s="23">
        <f t="shared" si="4"/>
        <v>7821.8767138140056</v>
      </c>
    </row>
    <row r="37" spans="2:24" ht="15.9" customHeight="1" x14ac:dyDescent="0.65">
      <c r="B37" s="18">
        <f t="shared" si="5"/>
        <v>2021.1037344398355</v>
      </c>
      <c r="C37" s="16"/>
      <c r="D37" s="2">
        <v>44236</v>
      </c>
      <c r="E37" s="87">
        <v>7994</v>
      </c>
      <c r="F37" s="20">
        <f t="shared" si="6"/>
        <v>-5.3502550702998631E-3</v>
      </c>
      <c r="G37" s="20">
        <f t="shared" si="16"/>
        <v>9.5969289827255277E-2</v>
      </c>
      <c r="H37" s="55">
        <f t="shared" si="9"/>
        <v>7939</v>
      </c>
      <c r="I37" s="21">
        <f t="shared" si="10"/>
        <v>7939</v>
      </c>
      <c r="J37" s="25"/>
      <c r="K37" s="19">
        <v>6</v>
      </c>
      <c r="L37" s="100"/>
      <c r="M37" s="5">
        <v>44236</v>
      </c>
      <c r="N37" s="83">
        <v>7994</v>
      </c>
      <c r="O37" s="29">
        <f t="shared" si="14"/>
        <v>8251.7952573779567</v>
      </c>
      <c r="P37" s="21">
        <f t="shared" si="15"/>
        <v>7026.8902692759239</v>
      </c>
      <c r="S37" s="18">
        <f t="shared" si="13"/>
        <v>2021.1037344398355</v>
      </c>
      <c r="T37" s="5">
        <v>44236</v>
      </c>
      <c r="U37" s="83">
        <v>7994</v>
      </c>
      <c r="V37" s="22">
        <f t="shared" si="2"/>
        <v>1.626556016435643E-2</v>
      </c>
      <c r="W37" s="22">
        <f t="shared" si="3"/>
        <v>-2034.5986281540427</v>
      </c>
      <c r="X37" s="23">
        <f t="shared" si="4"/>
        <v>7965.4013718459573</v>
      </c>
    </row>
    <row r="38" spans="2:24" ht="15.9" customHeight="1" x14ac:dyDescent="0.65">
      <c r="B38" s="18">
        <f t="shared" si="5"/>
        <v>2021.107883817429</v>
      </c>
      <c r="C38" s="16"/>
      <c r="D38" s="2">
        <v>44237</v>
      </c>
      <c r="E38" s="87">
        <v>8130</v>
      </c>
      <c r="F38" s="20">
        <f t="shared" si="6"/>
        <v>1.7012759569677259E-2</v>
      </c>
      <c r="G38" s="20">
        <f t="shared" si="16"/>
        <v>0.11461475185083631</v>
      </c>
      <c r="H38" s="55">
        <f t="shared" si="9"/>
        <v>7939</v>
      </c>
      <c r="I38" s="21">
        <f t="shared" si="10"/>
        <v>7939</v>
      </c>
      <c r="J38" s="25"/>
      <c r="K38" s="19">
        <v>7</v>
      </c>
      <c r="L38" s="100"/>
      <c r="M38" s="5">
        <v>44237</v>
      </c>
      <c r="N38" s="83">
        <v>8130</v>
      </c>
      <c r="O38" s="29">
        <f t="shared" si="14"/>
        <v>8335.1320375522937</v>
      </c>
      <c r="P38" s="21">
        <f t="shared" si="15"/>
        <v>7007.05901335006</v>
      </c>
      <c r="S38" s="18">
        <f t="shared" si="13"/>
        <v>2021.107883817429</v>
      </c>
      <c r="T38" s="5">
        <v>44237</v>
      </c>
      <c r="U38" s="83">
        <v>8130</v>
      </c>
      <c r="V38" s="22">
        <f t="shared" si="2"/>
        <v>1.2116182570935052E-2</v>
      </c>
      <c r="W38" s="22">
        <f t="shared" si="3"/>
        <v>-1862.5493244565462</v>
      </c>
      <c r="X38" s="23">
        <f t="shared" si="4"/>
        <v>8137.4506755434541</v>
      </c>
    </row>
    <row r="39" spans="2:24" ht="15.9" customHeight="1" x14ac:dyDescent="0.65">
      <c r="B39" s="18">
        <f t="shared" si="5"/>
        <v>2021.1120331950224</v>
      </c>
      <c r="C39" s="16"/>
      <c r="D39" s="2">
        <v>44239</v>
      </c>
      <c r="E39" s="87">
        <v>8413</v>
      </c>
      <c r="F39" s="20">
        <f t="shared" si="6"/>
        <v>3.4809348093480935E-2</v>
      </c>
      <c r="G39" s="20">
        <f t="shared" si="16"/>
        <v>0.15341376473814095</v>
      </c>
      <c r="H39" s="55">
        <f t="shared" si="9"/>
        <v>7939</v>
      </c>
      <c r="I39" s="21">
        <f t="shared" si="10"/>
        <v>7939</v>
      </c>
      <c r="J39" s="25"/>
      <c r="K39" s="19">
        <v>8</v>
      </c>
      <c r="L39" s="100"/>
      <c r="M39" s="5">
        <v>44239</v>
      </c>
      <c r="N39" s="83">
        <v>8413</v>
      </c>
      <c r="O39" s="29">
        <f t="shared" si="14"/>
        <v>8413.6389849284315</v>
      </c>
      <c r="P39" s="21">
        <f t="shared" si="15"/>
        <v>6988.8027305401383</v>
      </c>
      <c r="S39" s="18">
        <f t="shared" si="13"/>
        <v>2021.1120331950224</v>
      </c>
      <c r="T39" s="5">
        <v>44239</v>
      </c>
      <c r="U39" s="83">
        <v>8413</v>
      </c>
      <c r="V39" s="22">
        <f t="shared" si="2"/>
        <v>7.9668049775136751E-3</v>
      </c>
      <c r="W39" s="22">
        <f t="shared" si="3"/>
        <v>-1642.4164865463986</v>
      </c>
      <c r="X39" s="23">
        <f t="shared" si="4"/>
        <v>8357.583513453601</v>
      </c>
    </row>
    <row r="40" spans="2:24" ht="15.9" customHeight="1" x14ac:dyDescent="0.65">
      <c r="B40" s="26">
        <f t="shared" si="5"/>
        <v>2021.1161825726158</v>
      </c>
      <c r="C40" s="27">
        <v>0</v>
      </c>
      <c r="D40" s="4">
        <v>44242</v>
      </c>
      <c r="E40" s="86">
        <v>8456</v>
      </c>
      <c r="F40" s="28">
        <f t="shared" si="6"/>
        <v>5.1111375252585285E-3</v>
      </c>
      <c r="G40" s="28">
        <f t="shared" si="16"/>
        <v>0.15930902111324377</v>
      </c>
      <c r="H40" s="54">
        <f t="shared" si="9"/>
        <v>7939</v>
      </c>
      <c r="I40" s="29">
        <f t="shared" ref="I40:I48" si="17">$E$40*EXP($E$9*C40-1.7*$E$8*SQRT(C40))</f>
        <v>8456</v>
      </c>
      <c r="J40" s="53"/>
      <c r="K40" s="27">
        <v>9</v>
      </c>
      <c r="L40" s="101"/>
      <c r="M40" s="4">
        <v>44242</v>
      </c>
      <c r="N40" s="86">
        <v>8456</v>
      </c>
      <c r="O40" s="29">
        <f t="shared" si="14"/>
        <v>8488.2095804303299</v>
      </c>
      <c r="P40" s="29">
        <f t="shared" si="15"/>
        <v>6971.8324281024197</v>
      </c>
      <c r="Q40" s="95"/>
      <c r="R40" s="95"/>
      <c r="S40" s="26">
        <f t="shared" si="13"/>
        <v>2021.1161825726158</v>
      </c>
      <c r="T40" s="4">
        <v>44242</v>
      </c>
      <c r="U40" s="86">
        <v>8456</v>
      </c>
      <c r="V40" s="30">
        <f t="shared" si="2"/>
        <v>3.8174273840922979E-3</v>
      </c>
      <c r="W40" s="30">
        <f t="shared" si="3"/>
        <v>-1317.1319218359258</v>
      </c>
      <c r="X40" s="31">
        <f t="shared" si="4"/>
        <v>8682.8680781640742</v>
      </c>
    </row>
    <row r="41" spans="2:24" ht="15.9" customHeight="1" x14ac:dyDescent="0.65">
      <c r="B41" s="18">
        <f t="shared" si="5"/>
        <v>2021.1203319502092</v>
      </c>
      <c r="C41" s="16">
        <v>1</v>
      </c>
      <c r="D41" s="2">
        <v>44243</v>
      </c>
      <c r="E41" s="87">
        <v>8303</v>
      </c>
      <c r="F41" s="20">
        <f t="shared" si="6"/>
        <v>-1.8093661305581835E-2</v>
      </c>
      <c r="G41" s="20">
        <f>IF(E41="","",(E41-$E$40)/$E$40)</f>
        <v>-1.8093661305581835E-2</v>
      </c>
      <c r="H41" s="55">
        <f t="shared" si="9"/>
        <v>8199.730785896083</v>
      </c>
      <c r="I41" s="29">
        <f t="shared" si="17"/>
        <v>8231.6810164782401</v>
      </c>
      <c r="J41" s="25"/>
      <c r="K41" s="19"/>
      <c r="L41" s="100"/>
      <c r="M41" s="5">
        <v>44243</v>
      </c>
      <c r="N41" s="83">
        <v>8303</v>
      </c>
      <c r="O41" s="21"/>
      <c r="P41" s="21"/>
      <c r="S41" s="18">
        <f t="shared" si="13"/>
        <v>2021.1203319502092</v>
      </c>
      <c r="T41" s="5">
        <v>44243</v>
      </c>
      <c r="U41" s="83">
        <v>8303</v>
      </c>
      <c r="V41" s="22">
        <f t="shared" si="2"/>
        <v>-3.3195020932907937E-4</v>
      </c>
      <c r="W41" s="22" t="e">
        <f t="shared" si="3"/>
        <v>#NUM!</v>
      </c>
      <c r="X41" s="23" t="e">
        <f t="shared" si="4"/>
        <v>#NUM!</v>
      </c>
    </row>
    <row r="42" spans="2:24" ht="15.9" customHeight="1" x14ac:dyDescent="0.65">
      <c r="B42" s="18">
        <f t="shared" si="5"/>
        <v>2021.1244813278026</v>
      </c>
      <c r="C42" s="16">
        <v>2</v>
      </c>
      <c r="D42" s="2">
        <v>44244</v>
      </c>
      <c r="E42" s="87">
        <v>8247</v>
      </c>
      <c r="F42" s="20">
        <f t="shared" si="6"/>
        <v>-6.7445501625918343E-3</v>
      </c>
      <c r="G42" s="20">
        <f t="shared" ref="G42:G48" si="18">IF(E42="","",(E42-$E$40)/$E$40)</f>
        <v>-2.4716177861873224E-2</v>
      </c>
      <c r="H42" s="55">
        <f t="shared" si="9"/>
        <v>8311.7498370184167</v>
      </c>
      <c r="I42" s="29">
        <f t="shared" si="17"/>
        <v>8142.0145708597129</v>
      </c>
      <c r="J42" s="25"/>
      <c r="K42" s="19"/>
      <c r="L42" s="100"/>
      <c r="M42" s="5">
        <v>44244</v>
      </c>
      <c r="N42" s="83">
        <v>8247</v>
      </c>
      <c r="O42" s="21"/>
      <c r="P42" s="21"/>
      <c r="S42" s="18">
        <f t="shared" si="13"/>
        <v>2021.1244813278026</v>
      </c>
      <c r="T42" s="5">
        <v>44244</v>
      </c>
      <c r="U42" s="83">
        <v>8247</v>
      </c>
      <c r="V42" s="22">
        <f t="shared" si="2"/>
        <v>-4.4813278027504566E-3</v>
      </c>
      <c r="W42" s="22" t="e">
        <f t="shared" si="3"/>
        <v>#NUM!</v>
      </c>
      <c r="X42" s="23" t="e">
        <f t="shared" si="4"/>
        <v>#NUM!</v>
      </c>
    </row>
    <row r="43" spans="2:24" ht="15.9" customHeight="1" x14ac:dyDescent="0.65">
      <c r="B43" s="18">
        <f t="shared" si="5"/>
        <v>2021.1286307053961</v>
      </c>
      <c r="C43" s="19">
        <v>3</v>
      </c>
      <c r="D43" s="5">
        <v>44245</v>
      </c>
      <c r="E43" s="83">
        <v>8093</v>
      </c>
      <c r="F43" s="20">
        <f t="shared" si="6"/>
        <v>-1.8673457014672001E-2</v>
      </c>
      <c r="G43" s="20">
        <f t="shared" si="18"/>
        <v>-4.2928098391674552E-2</v>
      </c>
      <c r="H43" s="55">
        <f t="shared" si="9"/>
        <v>8399.3552637260782</v>
      </c>
      <c r="I43" s="29">
        <f t="shared" si="17"/>
        <v>8074.4638175608698</v>
      </c>
      <c r="J43" s="25"/>
      <c r="K43" s="19"/>
      <c r="L43" s="100"/>
      <c r="M43" s="5">
        <v>44245</v>
      </c>
      <c r="N43" s="83">
        <v>8093</v>
      </c>
      <c r="O43" s="21"/>
      <c r="P43" s="21"/>
      <c r="S43" s="18">
        <f t="shared" si="13"/>
        <v>2021.1286307053961</v>
      </c>
      <c r="T43" s="5">
        <v>44245</v>
      </c>
      <c r="U43" s="83">
        <v>8093</v>
      </c>
      <c r="V43" s="22">
        <f t="shared" si="2"/>
        <v>-8.6307053961718339E-3</v>
      </c>
      <c r="W43" s="22"/>
      <c r="X43" s="23"/>
    </row>
    <row r="44" spans="2:24" ht="15.9" customHeight="1" x14ac:dyDescent="0.65">
      <c r="B44" s="18">
        <f t="shared" si="5"/>
        <v>2021.1327800829895</v>
      </c>
      <c r="C44" s="16">
        <v>4</v>
      </c>
      <c r="D44" s="5">
        <v>44246</v>
      </c>
      <c r="E44" s="83">
        <v>8065</v>
      </c>
      <c r="F44" s="20">
        <f t="shared" si="6"/>
        <v>-3.4597800568392438E-3</v>
      </c>
      <c r="G44" s="20">
        <f t="shared" si="18"/>
        <v>-4.6239356669820243E-2</v>
      </c>
      <c r="H44" s="55">
        <f t="shared" si="9"/>
        <v>8474.3446491526574</v>
      </c>
      <c r="I44" s="29">
        <f t="shared" si="17"/>
        <v>8018.3466604929936</v>
      </c>
      <c r="J44" s="25"/>
      <c r="K44" s="19"/>
      <c r="L44" s="100"/>
      <c r="M44" s="5">
        <v>44246</v>
      </c>
      <c r="N44" s="83">
        <v>8065</v>
      </c>
      <c r="O44" s="21"/>
      <c r="P44" s="21"/>
      <c r="S44" s="18">
        <f t="shared" si="13"/>
        <v>2021.1327800829895</v>
      </c>
      <c r="T44" s="5">
        <v>44246</v>
      </c>
      <c r="U44" s="83">
        <v>8065</v>
      </c>
      <c r="V44" s="22">
        <f t="shared" si="2"/>
        <v>-1.2780082989593211E-2</v>
      </c>
      <c r="W44" s="22"/>
      <c r="X44" s="23"/>
    </row>
    <row r="45" spans="2:24" ht="15.9" customHeight="1" x14ac:dyDescent="0.65">
      <c r="B45" s="18">
        <f t="shared" si="5"/>
        <v>2021.1369294605829</v>
      </c>
      <c r="C45" s="16">
        <v>5</v>
      </c>
      <c r="D45" s="5">
        <v>44249</v>
      </c>
      <c r="E45" s="83">
        <v>8060</v>
      </c>
      <c r="F45" s="20">
        <f t="shared" ref="F45:F78" si="19">IF(E45="","",(E45-E44)/E44)</f>
        <v>-6.1996280223186606E-4</v>
      </c>
      <c r="G45" s="20">
        <f t="shared" si="18"/>
        <v>-4.6830652790917693E-2</v>
      </c>
      <c r="H45" s="55">
        <f t="shared" si="9"/>
        <v>8541.2852832089266</v>
      </c>
      <c r="I45" s="29">
        <f t="shared" si="17"/>
        <v>7969.5274470289469</v>
      </c>
      <c r="J45" s="25"/>
      <c r="K45" s="19"/>
      <c r="L45" s="100"/>
      <c r="M45" s="5">
        <v>44249</v>
      </c>
      <c r="N45" s="83">
        <v>8060</v>
      </c>
      <c r="O45" s="21"/>
      <c r="P45" s="21"/>
      <c r="S45" s="18">
        <f t="shared" si="13"/>
        <v>2021.1369294605829</v>
      </c>
      <c r="T45" s="5">
        <v>44249</v>
      </c>
      <c r="U45" s="83">
        <v>8060</v>
      </c>
      <c r="V45" s="22">
        <f t="shared" si="2"/>
        <v>-1.6929460583014588E-2</v>
      </c>
      <c r="W45" s="22"/>
      <c r="X45" s="23"/>
    </row>
    <row r="46" spans="2:24" ht="15.9" customHeight="1" x14ac:dyDescent="0.65">
      <c r="B46" s="18">
        <f t="shared" si="5"/>
        <v>2021.1410788381763</v>
      </c>
      <c r="C46" s="19">
        <v>6</v>
      </c>
      <c r="D46" s="2">
        <v>44251</v>
      </c>
      <c r="E46" s="87">
        <v>7891</v>
      </c>
      <c r="F46" s="20">
        <f t="shared" si="19"/>
        <v>-2.0967741935483872E-2</v>
      </c>
      <c r="G46" s="20">
        <f t="shared" si="18"/>
        <v>-6.6816461684011355E-2</v>
      </c>
      <c r="H46" s="55">
        <f t="shared" si="9"/>
        <v>8602.5183734330185</v>
      </c>
      <c r="I46" s="29">
        <f t="shared" si="17"/>
        <v>7925.8861263590479</v>
      </c>
      <c r="J46" s="25"/>
      <c r="K46" s="19"/>
      <c r="L46" s="100"/>
      <c r="M46" s="5">
        <v>44251</v>
      </c>
      <c r="N46" s="83">
        <v>7891</v>
      </c>
      <c r="O46" s="21"/>
      <c r="P46" s="21"/>
      <c r="S46" s="18">
        <f t="shared" si="13"/>
        <v>2021.1410788381763</v>
      </c>
      <c r="T46" s="5">
        <v>44251</v>
      </c>
      <c r="U46" s="83">
        <v>7891</v>
      </c>
      <c r="V46" s="22">
        <f t="shared" ref="V46:V47" si="20">$T$8-S46</f>
        <v>-2.1078838176435966E-2</v>
      </c>
      <c r="W46" s="22"/>
      <c r="X46" s="23"/>
    </row>
    <row r="47" spans="2:24" ht="15.9" customHeight="1" x14ac:dyDescent="0.65">
      <c r="B47" s="18">
        <f t="shared" si="5"/>
        <v>2021.1452282157697</v>
      </c>
      <c r="C47" s="16">
        <v>7</v>
      </c>
      <c r="D47" s="2">
        <v>44252</v>
      </c>
      <c r="E47" s="87">
        <v>8018</v>
      </c>
      <c r="F47" s="20">
        <f t="shared" si="19"/>
        <v>1.609428462805728E-2</v>
      </c>
      <c r="G47" s="20">
        <f t="shared" si="18"/>
        <v>-5.1797540208136233E-2</v>
      </c>
      <c r="H47" s="55">
        <f t="shared" si="9"/>
        <v>8659.4340192784275</v>
      </c>
      <c r="I47" s="29">
        <f t="shared" si="17"/>
        <v>7886.1638526850929</v>
      </c>
      <c r="J47" s="25"/>
      <c r="K47" s="19"/>
      <c r="L47" s="100"/>
      <c r="M47" s="5">
        <v>44252</v>
      </c>
      <c r="N47" s="83">
        <v>8018</v>
      </c>
      <c r="O47" s="21"/>
      <c r="P47" s="21"/>
      <c r="S47" s="18">
        <f t="shared" si="13"/>
        <v>2021.1452282157697</v>
      </c>
      <c r="T47" s="5">
        <v>44252</v>
      </c>
      <c r="U47" s="83">
        <v>8018</v>
      </c>
      <c r="V47" s="22">
        <f t="shared" si="20"/>
        <v>-2.5228215769857343E-2</v>
      </c>
      <c r="W47" s="22"/>
      <c r="X47" s="23"/>
    </row>
    <row r="48" spans="2:24" ht="15.9" customHeight="1" x14ac:dyDescent="0.65">
      <c r="B48" s="26">
        <f t="shared" si="5"/>
        <v>2021.1493775933632</v>
      </c>
      <c r="C48" s="27">
        <v>8</v>
      </c>
      <c r="D48" s="4">
        <v>44253</v>
      </c>
      <c r="E48" s="86">
        <v>7873</v>
      </c>
      <c r="F48" s="28">
        <f t="shared" si="19"/>
        <v>-1.8084310301820904E-2</v>
      </c>
      <c r="G48" s="28">
        <f t="shared" si="18"/>
        <v>-6.8945127719962154E-2</v>
      </c>
      <c r="H48" s="54">
        <f t="shared" ref="H48:H78" si="21">$E$16*EXP($E$9*C48+2*$E$8*SQRT(C48))</f>
        <v>8712.9375061070641</v>
      </c>
      <c r="I48" s="29">
        <f t="shared" si="17"/>
        <v>7849.5407804296437</v>
      </c>
      <c r="J48" s="53"/>
      <c r="K48" s="27">
        <v>0</v>
      </c>
      <c r="L48" s="101"/>
      <c r="M48" s="4">
        <v>44253</v>
      </c>
      <c r="N48" s="86">
        <v>7873</v>
      </c>
      <c r="O48" s="29">
        <f t="shared" ref="O48:O62" si="22">$N$48*EXP($E$9*K48+$E$8*SQRT(K48))</f>
        <v>7873</v>
      </c>
      <c r="P48" s="29"/>
      <c r="Q48" s="95"/>
      <c r="R48" s="95"/>
      <c r="S48" s="26">
        <f t="shared" si="13"/>
        <v>2021.1493775933632</v>
      </c>
      <c r="T48" s="4">
        <v>44253</v>
      </c>
      <c r="U48" s="86">
        <v>7873</v>
      </c>
      <c r="V48" s="30">
        <f t="shared" ref="V48:V63" si="23">$U$8-S48</f>
        <v>6.5622406636748565E-2</v>
      </c>
      <c r="W48" s="30">
        <f>$U$6*V48^$U$4</f>
        <v>-1457.5705537436679</v>
      </c>
      <c r="X48" s="31">
        <f>$U$5+W48</f>
        <v>7842.4294462563321</v>
      </c>
    </row>
    <row r="49" spans="2:24" ht="15.9" customHeight="1" x14ac:dyDescent="0.65">
      <c r="B49" s="18">
        <f t="shared" si="5"/>
        <v>2021.1535269709566</v>
      </c>
      <c r="C49" s="19"/>
      <c r="D49" s="2">
        <v>44256</v>
      </c>
      <c r="E49" s="87">
        <v>7925</v>
      </c>
      <c r="F49" s="20">
        <f t="shared" si="19"/>
        <v>6.604852025911343E-3</v>
      </c>
      <c r="G49" s="20">
        <f>IF(E49="","",(E49-$E$48)/$E$48)</f>
        <v>6.604852025911343E-3</v>
      </c>
      <c r="H49" s="55">
        <f t="shared" si="21"/>
        <v>7939</v>
      </c>
      <c r="I49" s="21">
        <f t="shared" ref="I49:I61" si="24">$E$16*EXP($E$9*C49-1.5*$E$8*SQRT(C49))</f>
        <v>7939</v>
      </c>
      <c r="J49" s="25"/>
      <c r="K49" s="19">
        <v>1</v>
      </c>
      <c r="L49" s="100"/>
      <c r="M49" s="5">
        <v>44256</v>
      </c>
      <c r="N49" s="83">
        <v>7925</v>
      </c>
      <c r="O49" s="29">
        <f t="shared" si="22"/>
        <v>8002.4935287045591</v>
      </c>
      <c r="P49" s="21"/>
      <c r="S49" s="18">
        <f t="shared" si="13"/>
        <v>2021.1535269709566</v>
      </c>
      <c r="T49" s="5">
        <v>44256</v>
      </c>
      <c r="U49" s="83">
        <v>7925</v>
      </c>
      <c r="V49" s="22">
        <f t="shared" si="23"/>
        <v>6.1473029043327188E-2</v>
      </c>
      <c r="W49" s="22">
        <f t="shared" ref="W49:W65" si="25">$U$6*V49^$U$4</f>
        <v>-1429.2866057903941</v>
      </c>
      <c r="X49" s="31">
        <f t="shared" ref="X49:X64" si="26">$U$5+W49</f>
        <v>7870.7133942096061</v>
      </c>
    </row>
    <row r="50" spans="2:24" ht="15.9" customHeight="1" x14ac:dyDescent="0.65">
      <c r="B50" s="18">
        <f t="shared" si="5"/>
        <v>2021.15767634855</v>
      </c>
      <c r="C50" s="16"/>
      <c r="D50" s="2">
        <v>44257</v>
      </c>
      <c r="E50" s="87">
        <v>7923</v>
      </c>
      <c r="F50" s="20">
        <f t="shared" si="19"/>
        <v>-2.523659305993691E-4</v>
      </c>
      <c r="G50" s="20">
        <f t="shared" ref="G50:G62" si="27">IF(E50="","",(E50-$E$48)/$E$48)</f>
        <v>6.3508192556839833E-3</v>
      </c>
      <c r="H50" s="55">
        <f t="shared" si="21"/>
        <v>7939</v>
      </c>
      <c r="I50" s="21">
        <f t="shared" si="24"/>
        <v>7939</v>
      </c>
      <c r="J50" s="25"/>
      <c r="K50" s="19">
        <v>2</v>
      </c>
      <c r="L50" s="100"/>
      <c r="M50" s="5">
        <v>44257</v>
      </c>
      <c r="N50" s="83">
        <v>7923</v>
      </c>
      <c r="O50" s="29">
        <f t="shared" si="22"/>
        <v>8058.2354133248764</v>
      </c>
      <c r="P50" s="21"/>
      <c r="S50" s="18">
        <f t="shared" si="13"/>
        <v>2021.15767634855</v>
      </c>
      <c r="T50" s="5">
        <v>44257</v>
      </c>
      <c r="U50" s="83">
        <v>7923</v>
      </c>
      <c r="V50" s="22">
        <f t="shared" si="23"/>
        <v>5.732365144990581E-2</v>
      </c>
      <c r="W50" s="22">
        <f t="shared" si="25"/>
        <v>-1399.6327432048645</v>
      </c>
      <c r="X50" s="31">
        <f t="shared" si="26"/>
        <v>7900.3672567951353</v>
      </c>
    </row>
    <row r="51" spans="2:24" ht="15.9" customHeight="1" x14ac:dyDescent="0.65">
      <c r="B51" s="18">
        <f t="shared" si="5"/>
        <v>2021.1618257261434</v>
      </c>
      <c r="C51" s="19"/>
      <c r="D51" s="2">
        <v>44258</v>
      </c>
      <c r="E51" s="87">
        <v>7971</v>
      </c>
      <c r="F51" s="20">
        <f t="shared" si="19"/>
        <v>6.0583112457402496E-3</v>
      </c>
      <c r="G51" s="20">
        <f t="shared" si="27"/>
        <v>1.2447605741140608E-2</v>
      </c>
      <c r="H51" s="55">
        <f t="shared" si="21"/>
        <v>7939</v>
      </c>
      <c r="I51" s="21">
        <f t="shared" si="24"/>
        <v>7939</v>
      </c>
      <c r="J51" s="25"/>
      <c r="K51" s="19">
        <v>3</v>
      </c>
      <c r="L51" s="100"/>
      <c r="M51" s="5">
        <v>44258</v>
      </c>
      <c r="N51" s="83">
        <v>7971</v>
      </c>
      <c r="O51" s="29">
        <f t="shared" si="22"/>
        <v>8101.8626912459795</v>
      </c>
      <c r="P51" s="21"/>
      <c r="S51" s="18">
        <f t="shared" si="13"/>
        <v>2021.1618257261434</v>
      </c>
      <c r="T51" s="5">
        <v>44258</v>
      </c>
      <c r="U51" s="83">
        <v>7971</v>
      </c>
      <c r="V51" s="22">
        <f t="shared" si="23"/>
        <v>5.3174273856484433E-2</v>
      </c>
      <c r="W51" s="22">
        <f t="shared" si="25"/>
        <v>-1368.4357461332402</v>
      </c>
      <c r="X51" s="31">
        <f t="shared" si="26"/>
        <v>7931.5642538667598</v>
      </c>
    </row>
    <row r="52" spans="2:24" ht="15.9" customHeight="1" x14ac:dyDescent="0.65">
      <c r="B52" s="18">
        <f t="shared" si="5"/>
        <v>2021.1659751037369</v>
      </c>
      <c r="C52" s="16"/>
      <c r="D52" s="2">
        <v>44259</v>
      </c>
      <c r="E52" s="87">
        <v>7922</v>
      </c>
      <c r="F52" s="20">
        <f t="shared" si="19"/>
        <v>-6.1472839041525531E-3</v>
      </c>
      <c r="G52" s="20">
        <f t="shared" si="27"/>
        <v>6.2238028705703038E-3</v>
      </c>
      <c r="H52" s="55">
        <f t="shared" si="21"/>
        <v>7939</v>
      </c>
      <c r="I52" s="21">
        <f t="shared" si="24"/>
        <v>7939</v>
      </c>
      <c r="J52" s="25"/>
      <c r="K52" s="19">
        <v>4</v>
      </c>
      <c r="L52" s="100"/>
      <c r="M52" s="5">
        <v>44259</v>
      </c>
      <c r="N52" s="83">
        <v>7922</v>
      </c>
      <c r="O52" s="29">
        <f t="shared" si="22"/>
        <v>8139.226770816701</v>
      </c>
      <c r="P52" s="21"/>
      <c r="S52" s="18">
        <f t="shared" si="13"/>
        <v>2021.1659751037369</v>
      </c>
      <c r="T52" s="5">
        <v>44259</v>
      </c>
      <c r="U52" s="83">
        <v>7922</v>
      </c>
      <c r="V52" s="22">
        <f t="shared" si="23"/>
        <v>4.9024896263063056E-2</v>
      </c>
      <c r="W52" s="22">
        <f t="shared" si="25"/>
        <v>-1335.4847861157182</v>
      </c>
      <c r="X52" s="31">
        <f t="shared" si="26"/>
        <v>7964.5152138842823</v>
      </c>
    </row>
    <row r="53" spans="2:24" ht="15.9" customHeight="1" x14ac:dyDescent="0.65">
      <c r="B53" s="18">
        <f t="shared" si="5"/>
        <v>2021.1701244813303</v>
      </c>
      <c r="C53" s="19"/>
      <c r="D53" s="2">
        <v>44260</v>
      </c>
      <c r="E53" s="87">
        <v>7969</v>
      </c>
      <c r="F53" s="20">
        <f t="shared" si="19"/>
        <v>5.9328452411007322E-3</v>
      </c>
      <c r="G53" s="20">
        <f t="shared" si="27"/>
        <v>1.2193572970913247E-2</v>
      </c>
      <c r="H53" s="55">
        <f t="shared" si="21"/>
        <v>7939</v>
      </c>
      <c r="I53" s="21">
        <f t="shared" si="24"/>
        <v>7939</v>
      </c>
      <c r="J53" s="25"/>
      <c r="K53" s="19">
        <v>5</v>
      </c>
      <c r="L53" s="100"/>
      <c r="M53" s="5">
        <v>44260</v>
      </c>
      <c r="N53" s="83">
        <v>7969</v>
      </c>
      <c r="O53" s="29">
        <f t="shared" si="22"/>
        <v>8172.593266949978</v>
      </c>
      <c r="P53" s="21"/>
      <c r="S53" s="18">
        <f t="shared" si="13"/>
        <v>2021.1701244813303</v>
      </c>
      <c r="T53" s="5">
        <v>44260</v>
      </c>
      <c r="U53" s="83">
        <v>7969</v>
      </c>
      <c r="V53" s="22">
        <f t="shared" si="23"/>
        <v>4.4875518669641679E-2</v>
      </c>
      <c r="W53" s="22">
        <f t="shared" si="25"/>
        <v>-1300.5192479626012</v>
      </c>
      <c r="X53" s="31">
        <f t="shared" si="26"/>
        <v>7999.4807520373988</v>
      </c>
    </row>
    <row r="54" spans="2:24" ht="15.9" customHeight="1" x14ac:dyDescent="0.65">
      <c r="B54" s="18">
        <f t="shared" si="5"/>
        <v>2021.1742738589237</v>
      </c>
      <c r="C54" s="19"/>
      <c r="D54" s="5">
        <v>44263</v>
      </c>
      <c r="E54" s="83">
        <v>7961</v>
      </c>
      <c r="F54" s="20">
        <f t="shared" si="19"/>
        <v>-1.0038900740368931E-3</v>
      </c>
      <c r="G54" s="20">
        <f t="shared" si="27"/>
        <v>1.117744189000381E-2</v>
      </c>
      <c r="H54" s="55">
        <f t="shared" si="21"/>
        <v>7939</v>
      </c>
      <c r="I54" s="21">
        <f t="shared" si="24"/>
        <v>7939</v>
      </c>
      <c r="J54" s="25"/>
      <c r="K54" s="19">
        <v>6</v>
      </c>
      <c r="L54" s="100"/>
      <c r="M54" s="5">
        <v>44263</v>
      </c>
      <c r="N54" s="83">
        <v>7961</v>
      </c>
      <c r="O54" s="29">
        <f t="shared" si="22"/>
        <v>8203.1236945130295</v>
      </c>
      <c r="P54" s="21"/>
      <c r="S54" s="18">
        <f t="shared" si="13"/>
        <v>2021.1742738589237</v>
      </c>
      <c r="T54" s="5">
        <v>44263</v>
      </c>
      <c r="U54" s="83">
        <v>7961</v>
      </c>
      <c r="V54" s="22">
        <f t="shared" si="23"/>
        <v>4.0726141076220301E-2</v>
      </c>
      <c r="W54" s="22">
        <f t="shared" si="25"/>
        <v>-1263.2110565413707</v>
      </c>
      <c r="X54" s="31">
        <f t="shared" si="26"/>
        <v>8036.7889434586295</v>
      </c>
    </row>
    <row r="55" spans="2:24" ht="15.9" customHeight="1" x14ac:dyDescent="0.65">
      <c r="B55" s="18">
        <f t="shared" si="5"/>
        <v>2021.1784232365171</v>
      </c>
      <c r="C55" s="16"/>
      <c r="D55" s="2">
        <v>44264</v>
      </c>
      <c r="E55" s="87">
        <v>8189</v>
      </c>
      <c r="F55" s="20">
        <f t="shared" si="19"/>
        <v>2.8639618138424822E-2</v>
      </c>
      <c r="G55" s="20">
        <f t="shared" si="27"/>
        <v>4.0137177695922774E-2</v>
      </c>
      <c r="H55" s="55">
        <f t="shared" si="21"/>
        <v>7939</v>
      </c>
      <c r="I55" s="21">
        <f t="shared" si="24"/>
        <v>7939</v>
      </c>
      <c r="J55" s="25"/>
      <c r="K55" s="19">
        <v>7</v>
      </c>
      <c r="L55" s="100"/>
      <c r="M55" s="5">
        <v>44264</v>
      </c>
      <c r="N55" s="83">
        <v>8189</v>
      </c>
      <c r="O55" s="29">
        <f t="shared" si="22"/>
        <v>8231.5077958385828</v>
      </c>
      <c r="P55" s="21"/>
      <c r="S55" s="18">
        <f t="shared" si="13"/>
        <v>2021.1784232365171</v>
      </c>
      <c r="T55" s="5">
        <v>44264</v>
      </c>
      <c r="U55" s="83">
        <v>8189</v>
      </c>
      <c r="V55" s="22">
        <f t="shared" si="23"/>
        <v>3.6576763482798924E-2</v>
      </c>
      <c r="W55" s="22">
        <f t="shared" si="25"/>
        <v>-1223.1381780075301</v>
      </c>
      <c r="X55" s="31">
        <f t="shared" si="26"/>
        <v>8076.8618219924701</v>
      </c>
    </row>
    <row r="56" spans="2:24" ht="15.9" customHeight="1" x14ac:dyDescent="0.65">
      <c r="B56" s="18">
        <f t="shared" si="5"/>
        <v>2021.1825726141105</v>
      </c>
      <c r="C56" s="16"/>
      <c r="D56" s="2">
        <v>44265</v>
      </c>
      <c r="E56" s="87">
        <v>8128</v>
      </c>
      <c r="F56" s="20">
        <f t="shared" si="19"/>
        <v>-7.4490169739894977E-3</v>
      </c>
      <c r="G56" s="20">
        <f t="shared" si="27"/>
        <v>3.2389178203988317E-2</v>
      </c>
      <c r="H56" s="55">
        <f t="shared" si="21"/>
        <v>7939</v>
      </c>
      <c r="I56" s="21">
        <f t="shared" si="24"/>
        <v>7939</v>
      </c>
      <c r="J56" s="25"/>
      <c r="K56" s="19">
        <v>8</v>
      </c>
      <c r="L56" s="100"/>
      <c r="M56" s="5">
        <v>44265</v>
      </c>
      <c r="N56" s="83">
        <v>8128</v>
      </c>
      <c r="O56" s="29">
        <f t="shared" si="22"/>
        <v>8258.1948145823335</v>
      </c>
      <c r="P56" s="21"/>
      <c r="S56" s="18">
        <f t="shared" si="13"/>
        <v>2021.1825726141105</v>
      </c>
      <c r="T56" s="5">
        <v>44265</v>
      </c>
      <c r="U56" s="83">
        <v>8128</v>
      </c>
      <c r="V56" s="22">
        <f t="shared" si="23"/>
        <v>3.2427385889377547E-2</v>
      </c>
      <c r="W56" s="22">
        <f t="shared" si="25"/>
        <v>-1179.7433060438439</v>
      </c>
      <c r="X56" s="31">
        <f t="shared" si="26"/>
        <v>8120.2566939561566</v>
      </c>
    </row>
    <row r="57" spans="2:24" ht="15.9" customHeight="1" x14ac:dyDescent="0.65">
      <c r="B57" s="18">
        <f t="shared" si="5"/>
        <v>2021.186721991704</v>
      </c>
      <c r="C57" s="16"/>
      <c r="D57" s="2">
        <v>44266</v>
      </c>
      <c r="E57" s="87">
        <v>8091</v>
      </c>
      <c r="F57" s="20">
        <f t="shared" si="19"/>
        <v>-4.5521653543307084E-3</v>
      </c>
      <c r="G57" s="20">
        <f t="shared" si="27"/>
        <v>2.7689571954782166E-2</v>
      </c>
      <c r="H57" s="55">
        <f t="shared" si="21"/>
        <v>7939</v>
      </c>
      <c r="I57" s="21">
        <f t="shared" si="24"/>
        <v>7939</v>
      </c>
      <c r="J57" s="25"/>
      <c r="K57" s="19">
        <v>9</v>
      </c>
      <c r="L57" s="100"/>
      <c r="M57" s="5">
        <v>44266</v>
      </c>
      <c r="N57" s="83">
        <v>8091</v>
      </c>
      <c r="O57" s="29">
        <f t="shared" si="22"/>
        <v>8283.4966849926313</v>
      </c>
      <c r="P57" s="21"/>
      <c r="S57" s="18">
        <f t="shared" si="13"/>
        <v>2021.186721991704</v>
      </c>
      <c r="T57" s="5">
        <v>44266</v>
      </c>
      <c r="U57" s="83">
        <v>8091</v>
      </c>
      <c r="V57" s="22">
        <f t="shared" si="23"/>
        <v>2.827800829595617E-2</v>
      </c>
      <c r="W57" s="22">
        <f t="shared" si="25"/>
        <v>-1132.2663095966325</v>
      </c>
      <c r="X57" s="31">
        <f t="shared" si="26"/>
        <v>8167.7336904033673</v>
      </c>
    </row>
    <row r="58" spans="2:24" ht="15.9" customHeight="1" x14ac:dyDescent="0.65">
      <c r="B58" s="18">
        <f t="shared" si="5"/>
        <v>2021.1908713692974</v>
      </c>
      <c r="C58" s="16"/>
      <c r="D58" s="2">
        <v>44267</v>
      </c>
      <c r="E58" s="87">
        <v>8145</v>
      </c>
      <c r="F58" s="20">
        <f t="shared" si="19"/>
        <v>6.6740823136818691E-3</v>
      </c>
      <c r="G58" s="20">
        <f t="shared" si="27"/>
        <v>3.4548456750920865E-2</v>
      </c>
      <c r="H58" s="55">
        <f t="shared" si="21"/>
        <v>7939</v>
      </c>
      <c r="I58" s="21">
        <f t="shared" si="24"/>
        <v>7939</v>
      </c>
      <c r="J58" s="25"/>
      <c r="K58" s="19">
        <v>10</v>
      </c>
      <c r="L58" s="100"/>
      <c r="M58" s="5">
        <v>44267</v>
      </c>
      <c r="N58" s="83">
        <v>8145</v>
      </c>
      <c r="O58" s="29">
        <f t="shared" si="22"/>
        <v>8307.6404437813399</v>
      </c>
      <c r="P58" s="21"/>
      <c r="S58" s="18">
        <f t="shared" si="13"/>
        <v>2021.1908713692974</v>
      </c>
      <c r="T58" s="5">
        <v>44267</v>
      </c>
      <c r="U58" s="83">
        <v>8145</v>
      </c>
      <c r="V58" s="22">
        <f t="shared" si="23"/>
        <v>2.4128630702534792E-2</v>
      </c>
      <c r="W58" s="22">
        <f t="shared" si="25"/>
        <v>-1079.6270141098596</v>
      </c>
      <c r="X58" s="31">
        <f t="shared" si="26"/>
        <v>8220.3729858901406</v>
      </c>
    </row>
    <row r="59" spans="2:24" ht="15.9" customHeight="1" x14ac:dyDescent="0.65">
      <c r="B59" s="18">
        <f t="shared" si="5"/>
        <v>2021.1950207468908</v>
      </c>
      <c r="C59" s="16"/>
      <c r="D59" s="2">
        <v>44270</v>
      </c>
      <c r="E59" s="87">
        <v>8340</v>
      </c>
      <c r="F59" s="20">
        <f t="shared" si="19"/>
        <v>2.3941068139963169E-2</v>
      </c>
      <c r="G59" s="20">
        <f t="shared" si="27"/>
        <v>5.9316651848088403E-2</v>
      </c>
      <c r="H59" s="55">
        <f t="shared" si="21"/>
        <v>7939</v>
      </c>
      <c r="I59" s="21">
        <f t="shared" si="24"/>
        <v>7939</v>
      </c>
      <c r="J59" s="25"/>
      <c r="K59" s="19">
        <v>11</v>
      </c>
      <c r="L59" s="100"/>
      <c r="M59" s="5">
        <v>44270</v>
      </c>
      <c r="N59" s="83">
        <v>8340</v>
      </c>
      <c r="O59" s="29">
        <f t="shared" si="22"/>
        <v>8330.7974246609756</v>
      </c>
      <c r="P59" s="21"/>
      <c r="S59" s="18">
        <f t="shared" si="13"/>
        <v>2021.1950207468908</v>
      </c>
      <c r="T59" s="5">
        <v>44270</v>
      </c>
      <c r="U59" s="83">
        <v>8340</v>
      </c>
      <c r="V59" s="22">
        <f t="shared" si="23"/>
        <v>1.9979253109113415E-2</v>
      </c>
      <c r="W59" s="22">
        <f t="shared" si="25"/>
        <v>-1020.2056268773355</v>
      </c>
      <c r="X59" s="31">
        <f t="shared" si="26"/>
        <v>8279.7943731226642</v>
      </c>
    </row>
    <row r="60" spans="2:24" ht="15.9" customHeight="1" x14ac:dyDescent="0.65">
      <c r="B60" s="18">
        <f t="shared" si="5"/>
        <v>2021.1991701244842</v>
      </c>
      <c r="C60" s="16"/>
      <c r="D60" s="2">
        <v>44271</v>
      </c>
      <c r="E60" s="87">
        <v>8269</v>
      </c>
      <c r="F60" s="20">
        <f t="shared" si="19"/>
        <v>-8.5131894484412468E-3</v>
      </c>
      <c r="G60" s="20">
        <f t="shared" si="27"/>
        <v>5.0298488505017148E-2</v>
      </c>
      <c r="H60" s="55">
        <f t="shared" si="21"/>
        <v>7939</v>
      </c>
      <c r="I60" s="21">
        <f t="shared" si="24"/>
        <v>7939</v>
      </c>
      <c r="J60" s="25"/>
      <c r="K60" s="19">
        <v>12</v>
      </c>
      <c r="L60" s="100"/>
      <c r="M60" s="5">
        <v>44271</v>
      </c>
      <c r="N60" s="83">
        <v>8269</v>
      </c>
      <c r="O60" s="29">
        <f t="shared" si="22"/>
        <v>8353.1006899305703</v>
      </c>
      <c r="P60" s="21"/>
      <c r="S60" s="18">
        <f t="shared" si="13"/>
        <v>2021.1991701244842</v>
      </c>
      <c r="T60" s="5">
        <v>44271</v>
      </c>
      <c r="U60" s="83">
        <v>8269</v>
      </c>
      <c r="V60" s="22">
        <f t="shared" si="23"/>
        <v>1.5829875515692038E-2</v>
      </c>
      <c r="W60" s="22">
        <f t="shared" si="25"/>
        <v>-951.38694952035098</v>
      </c>
      <c r="X60" s="31">
        <f t="shared" si="26"/>
        <v>8348.6130504796492</v>
      </c>
    </row>
    <row r="61" spans="2:24" ht="15.9" customHeight="1" x14ac:dyDescent="0.65">
      <c r="B61" s="18">
        <f t="shared" si="5"/>
        <v>2021.2033195020776</v>
      </c>
      <c r="C61" s="16"/>
      <c r="D61" s="2">
        <v>44272</v>
      </c>
      <c r="E61" s="87">
        <v>8308</v>
      </c>
      <c r="F61" s="20">
        <f t="shared" si="19"/>
        <v>4.7164106905308988E-3</v>
      </c>
      <c r="G61" s="20">
        <f t="shared" si="27"/>
        <v>5.5252127524450655E-2</v>
      </c>
      <c r="H61" s="55">
        <f t="shared" si="21"/>
        <v>7939</v>
      </c>
      <c r="I61" s="21">
        <f t="shared" si="24"/>
        <v>7939</v>
      </c>
      <c r="J61" s="25"/>
      <c r="K61" s="19">
        <v>13</v>
      </c>
      <c r="L61" s="100"/>
      <c r="M61" s="5">
        <v>44272</v>
      </c>
      <c r="N61" s="83">
        <v>8308</v>
      </c>
      <c r="O61" s="29">
        <f t="shared" si="22"/>
        <v>8374.6560198401894</v>
      </c>
      <c r="P61" s="21"/>
      <c r="S61" s="18">
        <f t="shared" si="13"/>
        <v>2021.2033195020776</v>
      </c>
      <c r="T61" s="5">
        <v>44272</v>
      </c>
      <c r="U61" s="83">
        <v>8308</v>
      </c>
      <c r="V61" s="22">
        <f t="shared" si="23"/>
        <v>1.1680497922270661E-2</v>
      </c>
      <c r="W61" s="22">
        <f t="shared" si="25"/>
        <v>-868.46505237224881</v>
      </c>
      <c r="X61" s="31">
        <f t="shared" si="26"/>
        <v>8431.5349476277515</v>
      </c>
    </row>
    <row r="62" spans="2:24" ht="15.9" customHeight="1" x14ac:dyDescent="0.65">
      <c r="B62" s="26">
        <f t="shared" si="5"/>
        <v>2021.2074688796711</v>
      </c>
      <c r="C62" s="27">
        <v>0</v>
      </c>
      <c r="D62" s="4">
        <v>44273</v>
      </c>
      <c r="E62" s="86">
        <v>8650</v>
      </c>
      <c r="F62" s="28">
        <f t="shared" si="19"/>
        <v>4.1165142031776604E-2</v>
      </c>
      <c r="G62" s="28">
        <f t="shared" si="27"/>
        <v>9.8691731233329097E-2</v>
      </c>
      <c r="H62" s="54">
        <f t="shared" si="21"/>
        <v>7939</v>
      </c>
      <c r="I62" s="29">
        <f>$E$62*EXP($E$9*C62-2*$E$8*SQRT(C62))</f>
        <v>8650</v>
      </c>
      <c r="J62" s="53"/>
      <c r="K62" s="27">
        <v>14</v>
      </c>
      <c r="L62" s="101"/>
      <c r="M62" s="4">
        <v>44273</v>
      </c>
      <c r="N62" s="86">
        <v>8650</v>
      </c>
      <c r="O62" s="29">
        <f t="shared" si="22"/>
        <v>8395.5491505351329</v>
      </c>
      <c r="P62" s="29"/>
      <c r="Q62" s="95"/>
      <c r="R62" s="95"/>
      <c r="S62" s="26">
        <f t="shared" si="13"/>
        <v>2021.2074688796711</v>
      </c>
      <c r="T62" s="4">
        <v>44273</v>
      </c>
      <c r="U62" s="86">
        <v>8650</v>
      </c>
      <c r="V62" s="30">
        <f t="shared" si="23"/>
        <v>7.5311203288492834E-3</v>
      </c>
      <c r="W62" s="30">
        <f t="shared" si="25"/>
        <v>-761.32802342574416</v>
      </c>
      <c r="X62" s="31">
        <f t="shared" si="26"/>
        <v>8538.6719765742564</v>
      </c>
    </row>
    <row r="63" spans="2:24" ht="15.9" customHeight="1" x14ac:dyDescent="0.65">
      <c r="B63" s="18">
        <f t="shared" si="5"/>
        <v>2021.2116182572645</v>
      </c>
      <c r="C63" s="16">
        <v>1</v>
      </c>
      <c r="D63" s="2">
        <v>44274</v>
      </c>
      <c r="E63" s="87">
        <v>8644</v>
      </c>
      <c r="F63" s="20">
        <f t="shared" si="19"/>
        <v>-6.9364161849710981E-4</v>
      </c>
      <c r="G63" s="20">
        <f>IF(E63="","",(E63-$E$62)/$E$62)</f>
        <v>-6.9364161849710981E-4</v>
      </c>
      <c r="H63" s="55">
        <f t="shared" si="21"/>
        <v>8199.730785896083</v>
      </c>
      <c r="I63" s="29">
        <f>$E$62*EXP($E$9*C63-2*$E$8*SQRT(C63))</f>
        <v>8380.2129087539088</v>
      </c>
      <c r="J63" s="25"/>
      <c r="K63" s="19"/>
      <c r="L63" s="100"/>
      <c r="M63" s="5">
        <v>44274</v>
      </c>
      <c r="O63" s="21"/>
      <c r="P63" s="21"/>
      <c r="S63" s="18">
        <f t="shared" si="13"/>
        <v>2021.2116182572645</v>
      </c>
      <c r="T63" s="5">
        <v>44274</v>
      </c>
      <c r="U63" s="83">
        <v>8644</v>
      </c>
      <c r="V63" s="22">
        <f t="shared" si="23"/>
        <v>3.3817427354279062E-3</v>
      </c>
      <c r="W63" s="22">
        <f t="shared" si="25"/>
        <v>-598.76459092458481</v>
      </c>
      <c r="X63" s="23">
        <f t="shared" si="26"/>
        <v>8701.2354090754161</v>
      </c>
    </row>
    <row r="64" spans="2:24" s="6" customFormat="1" ht="15.9" customHeight="1" x14ac:dyDescent="0.65">
      <c r="B64" s="18">
        <f t="shared" si="5"/>
        <v>2021.2157676348579</v>
      </c>
      <c r="C64" s="19">
        <v>2</v>
      </c>
      <c r="D64" s="82">
        <v>44277</v>
      </c>
      <c r="E64" s="91">
        <v>8362</v>
      </c>
      <c r="F64" s="20">
        <f t="shared" si="19"/>
        <v>-3.2623785284590465E-2</v>
      </c>
      <c r="G64" s="20">
        <f t="shared" ref="G64:G66" si="28">IF(E64="","",(E64-$E$62)/$E$62)</f>
        <v>-3.3294797687861269E-2</v>
      </c>
      <c r="H64" s="55">
        <f t="shared" si="21"/>
        <v>8311.7498370184167</v>
      </c>
      <c r="I64" s="29">
        <f>$E$62*EXP($E$9*C64-2*$E$8*SQRT(C64))</f>
        <v>8272.4646445208764</v>
      </c>
      <c r="J64" s="25"/>
      <c r="K64" s="19"/>
      <c r="L64" s="100"/>
      <c r="M64" s="5">
        <v>44277</v>
      </c>
      <c r="N64" s="83"/>
      <c r="O64" s="21"/>
      <c r="P64" s="21"/>
      <c r="S64" s="18">
        <f t="shared" si="13"/>
        <v>2021.2157676348579</v>
      </c>
      <c r="T64" s="5">
        <v>44277</v>
      </c>
      <c r="U64" s="83">
        <v>8362</v>
      </c>
      <c r="V64" s="22">
        <f t="shared" ref="V64:V77" si="29">$U$8-S64</f>
        <v>-7.6763485799347109E-4</v>
      </c>
      <c r="W64" s="22" t="e">
        <f t="shared" si="25"/>
        <v>#NUM!</v>
      </c>
      <c r="X64" s="23" t="e">
        <f t="shared" si="26"/>
        <v>#NUM!</v>
      </c>
    </row>
    <row r="65" spans="2:24" ht="15.9" customHeight="1" x14ac:dyDescent="0.65">
      <c r="B65" s="18">
        <f t="shared" si="5"/>
        <v>2021.2199170124513</v>
      </c>
      <c r="C65" s="16">
        <v>3</v>
      </c>
      <c r="D65" s="64">
        <v>44278</v>
      </c>
      <c r="E65" s="92">
        <v>8304</v>
      </c>
      <c r="F65" s="20">
        <f t="shared" si="19"/>
        <v>-6.9361396795025116E-3</v>
      </c>
      <c r="G65" s="20">
        <f t="shared" si="28"/>
        <v>-0.04</v>
      </c>
      <c r="H65" s="55">
        <f t="shared" si="21"/>
        <v>8399.3552637260782</v>
      </c>
      <c r="I65" s="29">
        <f>$E$62*EXP($E$9*C65-2*$E$8*SQRT(C65))</f>
        <v>8191.3252265739102</v>
      </c>
      <c r="J65" s="79"/>
      <c r="K65" s="19"/>
      <c r="L65" s="100"/>
      <c r="M65" s="5">
        <v>44278</v>
      </c>
      <c r="O65" s="21"/>
      <c r="P65" s="21"/>
      <c r="S65" s="18">
        <f t="shared" si="13"/>
        <v>2021.2199170124513</v>
      </c>
      <c r="T65" s="5">
        <v>44278</v>
      </c>
      <c r="U65" s="83">
        <v>8304</v>
      </c>
      <c r="V65" s="22">
        <f t="shared" si="29"/>
        <v>-4.9170124514148483E-3</v>
      </c>
      <c r="W65" s="22" t="e">
        <f t="shared" si="25"/>
        <v>#NUM!</v>
      </c>
      <c r="X65" s="23" t="e">
        <f>$U$5+W65</f>
        <v>#NUM!</v>
      </c>
    </row>
    <row r="66" spans="2:24" ht="15.9" customHeight="1" x14ac:dyDescent="0.65">
      <c r="B66" s="26">
        <f t="shared" si="5"/>
        <v>2021.2240663900448</v>
      </c>
      <c r="C66" s="27">
        <v>4</v>
      </c>
      <c r="D66" s="67">
        <v>44279</v>
      </c>
      <c r="E66" s="93">
        <v>8120</v>
      </c>
      <c r="F66" s="28">
        <f t="shared" si="19"/>
        <v>-2.2157996146435453E-2</v>
      </c>
      <c r="G66" s="28">
        <f t="shared" si="28"/>
        <v>-6.1271676300578032E-2</v>
      </c>
      <c r="H66" s="54">
        <f t="shared" si="21"/>
        <v>8474.3446491526574</v>
      </c>
      <c r="I66" s="29">
        <f>$E$62*EXP($E$9*C66-2*$E$8*SQRT(C66))</f>
        <v>8123.9405099989945</v>
      </c>
      <c r="J66" s="62"/>
      <c r="K66" s="27">
        <v>0</v>
      </c>
      <c r="L66" s="101"/>
      <c r="M66" s="4">
        <v>44279</v>
      </c>
      <c r="N66" s="86">
        <v>8120</v>
      </c>
      <c r="O66" s="29">
        <f t="shared" ref="O66:O71" si="30">$N$66*EXP($E$9*K66+1.7*$E$8*SQRT(K66))</f>
        <v>8120</v>
      </c>
      <c r="P66" s="21"/>
      <c r="S66" s="18">
        <f t="shared" si="13"/>
        <v>2021.2240663900448</v>
      </c>
      <c r="T66" s="5">
        <v>44279</v>
      </c>
      <c r="U66" s="83">
        <v>8120</v>
      </c>
      <c r="V66" s="22">
        <f t="shared" si="29"/>
        <v>-9.0663900448362256E-3</v>
      </c>
      <c r="W66" s="22"/>
      <c r="X66" s="23"/>
    </row>
    <row r="67" spans="2:24" ht="15.9" customHeight="1" x14ac:dyDescent="0.65">
      <c r="B67" s="18">
        <f t="shared" si="5"/>
        <v>2021.2282157676382</v>
      </c>
      <c r="C67" s="16"/>
      <c r="D67" s="64">
        <v>44280</v>
      </c>
      <c r="E67" s="92">
        <v>8157</v>
      </c>
      <c r="F67" s="20">
        <f t="shared" si="19"/>
        <v>4.5566502463054185E-3</v>
      </c>
      <c r="G67" s="20">
        <f>IF(E67="","",(E67-$E$66)/$E$66)</f>
        <v>4.5566502463054185E-3</v>
      </c>
      <c r="H67" s="55">
        <f t="shared" si="21"/>
        <v>7939</v>
      </c>
      <c r="I67" s="21">
        <f>$E$16*EXP($E$9*C67-1.5*$E$8*SQRT(C67))</f>
        <v>7939</v>
      </c>
      <c r="J67" s="80"/>
      <c r="K67" s="19">
        <v>1</v>
      </c>
      <c r="L67" s="100"/>
      <c r="M67" s="5">
        <v>44280</v>
      </c>
      <c r="N67" s="83">
        <v>8157</v>
      </c>
      <c r="O67" s="29">
        <f t="shared" si="30"/>
        <v>8346.5155650708475</v>
      </c>
      <c r="P67" s="21"/>
      <c r="S67" s="18">
        <f t="shared" si="13"/>
        <v>2021.2282157676382</v>
      </c>
      <c r="T67" s="5">
        <v>44280</v>
      </c>
      <c r="U67" s="83">
        <v>8157</v>
      </c>
      <c r="V67" s="22">
        <f t="shared" si="29"/>
        <v>-1.3215767638257603E-2</v>
      </c>
      <c r="W67" s="22"/>
      <c r="X67" s="23"/>
    </row>
    <row r="68" spans="2:24" ht="15.9" customHeight="1" x14ac:dyDescent="0.65">
      <c r="B68" s="18">
        <f t="shared" si="5"/>
        <v>2021.2323651452316</v>
      </c>
      <c r="C68" s="16"/>
      <c r="D68" s="64">
        <v>44281</v>
      </c>
      <c r="E68" s="92">
        <v>8359</v>
      </c>
      <c r="F68" s="20">
        <f t="shared" si="19"/>
        <v>2.476400637489273E-2</v>
      </c>
      <c r="G68" s="20">
        <f t="shared" ref="G68:G71" si="31">IF(E68="","",(E68-$E$66)/$E$66)</f>
        <v>2.9433497536945814E-2</v>
      </c>
      <c r="H68" s="55">
        <f t="shared" si="21"/>
        <v>7939</v>
      </c>
      <c r="I68" s="21">
        <f>$E$16*EXP($E$9*C68-1.5*$E$8*SQRT(C68))</f>
        <v>7939</v>
      </c>
      <c r="J68" s="80"/>
      <c r="K68" s="81">
        <v>2</v>
      </c>
      <c r="L68" s="102"/>
      <c r="M68" s="5">
        <v>44281</v>
      </c>
      <c r="N68" s="83">
        <v>8359</v>
      </c>
      <c r="O68" s="29">
        <f t="shared" si="30"/>
        <v>8443.7351419157203</v>
      </c>
      <c r="P68" s="21"/>
      <c r="S68" s="18">
        <f t="shared" si="13"/>
        <v>2021.2323651452316</v>
      </c>
      <c r="T68" s="5">
        <v>44281</v>
      </c>
      <c r="U68" s="83">
        <v>8359</v>
      </c>
      <c r="V68" s="22">
        <f t="shared" si="29"/>
        <v>-1.736514523167898E-2</v>
      </c>
      <c r="W68" s="22"/>
      <c r="X68" s="23"/>
    </row>
    <row r="69" spans="2:24" ht="15.9" customHeight="1" x14ac:dyDescent="0.65">
      <c r="B69" s="18">
        <f t="shared" si="5"/>
        <v>2021.236514522825</v>
      </c>
      <c r="C69" s="16"/>
      <c r="D69" s="64">
        <v>44284</v>
      </c>
      <c r="E69" s="92">
        <v>8465</v>
      </c>
      <c r="F69" s="20">
        <f t="shared" si="19"/>
        <v>1.2680942696494796E-2</v>
      </c>
      <c r="G69" s="20">
        <f t="shared" si="31"/>
        <v>4.2487684729064036E-2</v>
      </c>
      <c r="H69" s="55">
        <f t="shared" si="21"/>
        <v>7939</v>
      </c>
      <c r="I69" s="21">
        <f>$E$16*EXP($E$9*C69-1.5*$E$8*SQRT(C69))</f>
        <v>7939</v>
      </c>
      <c r="J69" s="80"/>
      <c r="K69" s="81">
        <v>3</v>
      </c>
      <c r="L69" s="102"/>
      <c r="M69" s="5">
        <v>44284</v>
      </c>
      <c r="N69" s="83">
        <v>8465</v>
      </c>
      <c r="O69" s="29">
        <f t="shared" si="30"/>
        <v>8519.7239164141956</v>
      </c>
      <c r="P69" s="21"/>
      <c r="S69" s="18">
        <f t="shared" si="13"/>
        <v>2021.236514522825</v>
      </c>
      <c r="T69" s="5">
        <v>44284</v>
      </c>
      <c r="U69" s="83">
        <v>8465</v>
      </c>
      <c r="V69" s="22">
        <f t="shared" si="29"/>
        <v>-2.1514522825100357E-2</v>
      </c>
      <c r="W69" s="22"/>
      <c r="X69" s="23"/>
    </row>
    <row r="70" spans="2:24" ht="15.9" customHeight="1" x14ac:dyDescent="0.65">
      <c r="B70" s="18">
        <f t="shared" si="5"/>
        <v>2021.2406639004184</v>
      </c>
      <c r="C70" s="16"/>
      <c r="D70" s="64">
        <v>44285</v>
      </c>
      <c r="E70" s="92">
        <v>8362</v>
      </c>
      <c r="F70" s="20">
        <f t="shared" si="19"/>
        <v>-1.2167749556999409E-2</v>
      </c>
      <c r="G70" s="20">
        <f t="shared" si="31"/>
        <v>2.9802955665024632E-2</v>
      </c>
      <c r="H70" s="55">
        <f t="shared" si="21"/>
        <v>7939</v>
      </c>
      <c r="I70" s="21">
        <f>$E$16*EXP($E$9*C70-1.5*$E$8*SQRT(C70))</f>
        <v>7939</v>
      </c>
      <c r="J70" s="80"/>
      <c r="K70" s="81">
        <v>4</v>
      </c>
      <c r="L70" s="102"/>
      <c r="M70" s="5">
        <v>44285</v>
      </c>
      <c r="N70" s="83">
        <v>8362</v>
      </c>
      <c r="O70" s="29">
        <f t="shared" si="30"/>
        <v>8584.7395335416277</v>
      </c>
      <c r="P70" s="21"/>
      <c r="S70" s="18">
        <f t="shared" si="13"/>
        <v>2021.2406639004184</v>
      </c>
      <c r="T70" s="5">
        <v>44285</v>
      </c>
      <c r="U70" s="83">
        <v>8362</v>
      </c>
      <c r="V70" s="22">
        <f t="shared" si="29"/>
        <v>-2.5663900418521735E-2</v>
      </c>
      <c r="W70" s="22"/>
      <c r="X70" s="23"/>
    </row>
    <row r="71" spans="2:24" ht="15.9" customHeight="1" x14ac:dyDescent="0.65">
      <c r="B71" s="26">
        <f t="shared" si="5"/>
        <v>2021.2448132780119</v>
      </c>
      <c r="C71" s="27">
        <v>0</v>
      </c>
      <c r="D71" s="67">
        <v>44286</v>
      </c>
      <c r="E71" s="93">
        <v>8616</v>
      </c>
      <c r="F71" s="28">
        <f t="shared" si="19"/>
        <v>3.0375508251614447E-2</v>
      </c>
      <c r="G71" s="28">
        <f t="shared" si="31"/>
        <v>6.1083743842364535E-2</v>
      </c>
      <c r="H71" s="54">
        <f t="shared" si="21"/>
        <v>7939</v>
      </c>
      <c r="I71" s="29">
        <f>$E$71*EXP($E$9*C71-1*$E$8*SQRT(C71))</f>
        <v>8616</v>
      </c>
      <c r="J71" s="62"/>
      <c r="K71" s="63">
        <v>5</v>
      </c>
      <c r="L71" s="103"/>
      <c r="M71" s="4">
        <v>44286</v>
      </c>
      <c r="N71" s="86">
        <v>8616</v>
      </c>
      <c r="O71" s="29">
        <f t="shared" si="30"/>
        <v>8642.7533183944652</v>
      </c>
      <c r="P71" s="21"/>
      <c r="S71" s="18">
        <f t="shared" si="13"/>
        <v>2021.2448132780119</v>
      </c>
      <c r="T71" s="5">
        <v>44286</v>
      </c>
      <c r="U71" s="83">
        <v>8616</v>
      </c>
      <c r="V71" s="22">
        <f t="shared" si="29"/>
        <v>-2.9813278011943112E-2</v>
      </c>
      <c r="W71" s="22"/>
      <c r="X71" s="23"/>
    </row>
    <row r="72" spans="2:24" ht="15.9" customHeight="1" x14ac:dyDescent="0.65">
      <c r="B72" s="18">
        <f t="shared" si="5"/>
        <v>2021.2489626556053</v>
      </c>
      <c r="C72" s="19">
        <v>1</v>
      </c>
      <c r="D72" s="82">
        <v>44287</v>
      </c>
      <c r="E72" s="91">
        <v>8423</v>
      </c>
      <c r="F72" s="20">
        <f t="shared" si="19"/>
        <v>-2.2400185701021355E-2</v>
      </c>
      <c r="G72" s="20">
        <f>IF(E72="","",(E72-$E$71)/$E$71)</f>
        <v>-2.2400185701021355E-2</v>
      </c>
      <c r="H72" s="55">
        <f t="shared" si="21"/>
        <v>8199.730785896083</v>
      </c>
      <c r="I72" s="29">
        <f>$E$71*EXP($E$9*C72-1*$E$8*SQRT(C72))</f>
        <v>8481.903889320447</v>
      </c>
      <c r="J72" s="80"/>
      <c r="K72" s="81"/>
      <c r="L72" s="102"/>
      <c r="M72" s="5">
        <v>44287</v>
      </c>
      <c r="N72" s="83">
        <v>8423</v>
      </c>
      <c r="O72" s="80"/>
      <c r="P72" s="21"/>
      <c r="S72" s="18">
        <f t="shared" si="13"/>
        <v>2021.2489626556053</v>
      </c>
      <c r="T72" s="5">
        <v>44287</v>
      </c>
      <c r="U72" s="83">
        <v>8423</v>
      </c>
      <c r="V72" s="22">
        <f t="shared" si="29"/>
        <v>-3.3962655605364489E-2</v>
      </c>
      <c r="W72" s="22"/>
      <c r="X72" s="23"/>
    </row>
    <row r="73" spans="2:24" ht="15.9" customHeight="1" x14ac:dyDescent="0.65">
      <c r="B73" s="18">
        <f t="shared" si="5"/>
        <v>2021.2531120331987</v>
      </c>
      <c r="C73" s="16">
        <v>2</v>
      </c>
      <c r="D73" s="64">
        <v>44288</v>
      </c>
      <c r="E73" s="92">
        <v>8462</v>
      </c>
      <c r="F73" s="20">
        <f t="shared" si="19"/>
        <v>4.6301792710435712E-3</v>
      </c>
      <c r="G73" s="20">
        <f t="shared" ref="G73:G75" si="32">IF(E73="","",(E73-$E$71)/$E$71)</f>
        <v>-1.7873723305478179E-2</v>
      </c>
      <c r="H73" s="55">
        <f t="shared" si="21"/>
        <v>8311.7498370184167</v>
      </c>
      <c r="I73" s="29">
        <f>$E$71*EXP($E$9*C73-1*$E$8*SQRT(C73))</f>
        <v>8428.5227790456884</v>
      </c>
      <c r="J73" s="80"/>
      <c r="K73" s="81"/>
      <c r="L73" s="102"/>
      <c r="M73" s="5">
        <v>44288</v>
      </c>
      <c r="N73" s="83">
        <v>8462</v>
      </c>
      <c r="O73" s="80"/>
      <c r="P73" s="21"/>
      <c r="S73" s="18">
        <f t="shared" si="13"/>
        <v>2021.2531120331987</v>
      </c>
      <c r="T73" s="5">
        <v>44288</v>
      </c>
      <c r="U73" s="83">
        <v>8462</v>
      </c>
      <c r="V73" s="22">
        <f t="shared" si="29"/>
        <v>-3.8112033198785866E-2</v>
      </c>
      <c r="W73" s="22"/>
      <c r="X73" s="23"/>
    </row>
    <row r="74" spans="2:24" ht="15.9" customHeight="1" x14ac:dyDescent="0.65">
      <c r="B74" s="18">
        <f t="shared" si="5"/>
        <v>2021.2572614107921</v>
      </c>
      <c r="C74" s="19">
        <v>3</v>
      </c>
      <c r="D74" s="64">
        <v>44291</v>
      </c>
      <c r="E74" s="92">
        <v>8461</v>
      </c>
      <c r="F74" s="20">
        <f t="shared" si="19"/>
        <v>-1.181753722524226E-4</v>
      </c>
      <c r="G74" s="20">
        <f t="shared" si="32"/>
        <v>-1.7989786443825442E-2</v>
      </c>
      <c r="H74" s="55">
        <f t="shared" si="21"/>
        <v>8399.3552637260782</v>
      </c>
      <c r="I74" s="29">
        <f>$E$71*EXP($E$9*C74-1*$E$8*SQRT(C74))</f>
        <v>8388.4027502058252</v>
      </c>
      <c r="J74" s="80"/>
      <c r="K74" s="81"/>
      <c r="L74" s="102"/>
      <c r="M74" s="5">
        <v>44291</v>
      </c>
      <c r="N74" s="83">
        <v>8461</v>
      </c>
      <c r="O74" s="80"/>
      <c r="P74" s="21"/>
      <c r="S74" s="18">
        <f t="shared" si="13"/>
        <v>2021.2572614107921</v>
      </c>
      <c r="T74" s="5">
        <v>44291</v>
      </c>
      <c r="U74" s="83">
        <v>8461</v>
      </c>
      <c r="V74" s="22">
        <f t="shared" si="29"/>
        <v>-4.2261410792207244E-2</v>
      </c>
      <c r="W74" s="22"/>
      <c r="X74" s="23"/>
    </row>
    <row r="75" spans="2:24" ht="15.9" customHeight="1" x14ac:dyDescent="0.65">
      <c r="B75" s="26">
        <f t="shared" si="5"/>
        <v>2021.2614107883855</v>
      </c>
      <c r="C75" s="27">
        <v>4</v>
      </c>
      <c r="D75" s="67">
        <v>44292</v>
      </c>
      <c r="E75" s="93">
        <v>8366</v>
      </c>
      <c r="F75" s="28">
        <f t="shared" si="19"/>
        <v>-1.1227987235551353E-2</v>
      </c>
      <c r="G75" s="28">
        <f t="shared" si="32"/>
        <v>-2.9015784586815228E-2</v>
      </c>
      <c r="H75" s="54">
        <f t="shared" si="21"/>
        <v>8474.3446491526574</v>
      </c>
      <c r="I75" s="29">
        <f>$E$71*EXP($E$9*C75-1*$E$8*SQRT(C75))</f>
        <v>8355.1401797511844</v>
      </c>
      <c r="J75" s="62"/>
      <c r="K75" s="63">
        <v>0</v>
      </c>
      <c r="L75" s="103"/>
      <c r="M75" s="4">
        <v>44292</v>
      </c>
      <c r="N75" s="86">
        <v>8366</v>
      </c>
      <c r="O75" s="29">
        <f t="shared" ref="O75:O82" si="33">$E$75*EXP($E$9*K75+0.5*$E$8*SQRT(K75))</f>
        <v>8366</v>
      </c>
      <c r="P75" s="21"/>
      <c r="S75" s="18">
        <f t="shared" si="13"/>
        <v>2021.2614107883855</v>
      </c>
      <c r="T75" s="5">
        <v>44292</v>
      </c>
      <c r="U75" s="83">
        <v>8366</v>
      </c>
      <c r="V75" s="22">
        <f t="shared" si="29"/>
        <v>-4.6410788385628621E-2</v>
      </c>
      <c r="W75" s="22"/>
      <c r="X75" s="23"/>
    </row>
    <row r="76" spans="2:24" ht="15.9" customHeight="1" x14ac:dyDescent="0.65">
      <c r="B76" s="18">
        <f t="shared" si="5"/>
        <v>2021.265560165979</v>
      </c>
      <c r="C76" s="19">
        <v>5</v>
      </c>
      <c r="D76" s="64">
        <v>44293</v>
      </c>
      <c r="E76" s="92">
        <v>8487</v>
      </c>
      <c r="F76" s="20">
        <f t="shared" si="19"/>
        <v>1.4463303848912264E-2</v>
      </c>
      <c r="G76" s="20">
        <f>IF(E76="","",(E76-$E$75)/$E$75)</f>
        <v>1.4463303848912264E-2</v>
      </c>
      <c r="H76" s="55">
        <f t="shared" si="21"/>
        <v>8541.2852832089266</v>
      </c>
      <c r="I76" s="21"/>
      <c r="J76" s="80"/>
      <c r="K76" s="81">
        <v>1</v>
      </c>
      <c r="L76" s="102"/>
      <c r="M76" s="5">
        <v>44293</v>
      </c>
      <c r="N76" s="83">
        <v>8487</v>
      </c>
      <c r="O76" s="29">
        <f t="shared" si="33"/>
        <v>8435.8448667901666</v>
      </c>
      <c r="P76" s="21"/>
      <c r="S76" s="18">
        <f t="shared" si="13"/>
        <v>2021.265560165979</v>
      </c>
      <c r="T76" s="5">
        <v>44293</v>
      </c>
      <c r="U76" s="83">
        <v>8487</v>
      </c>
      <c r="V76" s="22">
        <f t="shared" si="29"/>
        <v>-5.0560165979049998E-2</v>
      </c>
      <c r="W76" s="22"/>
      <c r="X76" s="23"/>
    </row>
    <row r="77" spans="2:24" ht="15.9" customHeight="1" x14ac:dyDescent="0.65">
      <c r="B77" s="18">
        <f t="shared" ref="B77:B132" si="34">B76+1/$B$11</f>
        <v>2021.2697095435724</v>
      </c>
      <c r="C77" s="16">
        <v>6</v>
      </c>
      <c r="D77" s="64">
        <v>44294</v>
      </c>
      <c r="E77" s="92">
        <v>8418</v>
      </c>
      <c r="F77" s="20">
        <f t="shared" si="19"/>
        <v>-8.130081300813009E-3</v>
      </c>
      <c r="G77" s="20">
        <f t="shared" ref="G77:G82" si="35">IF(E77="","",(E77-$E$75)/$E$75)</f>
        <v>6.2156347119292372E-3</v>
      </c>
      <c r="H77" s="55">
        <f t="shared" si="21"/>
        <v>8602.5183734330185</v>
      </c>
      <c r="I77" s="21"/>
      <c r="J77" s="80"/>
      <c r="K77" s="81">
        <v>2</v>
      </c>
      <c r="L77" s="102"/>
      <c r="M77" s="5">
        <v>44294</v>
      </c>
      <c r="N77" s="83">
        <v>8418</v>
      </c>
      <c r="O77" s="29">
        <f t="shared" si="33"/>
        <v>8466.5032290875915</v>
      </c>
      <c r="P77" s="21"/>
      <c r="S77" s="18">
        <f t="shared" si="13"/>
        <v>2021.2697095435724</v>
      </c>
      <c r="T77" s="5">
        <v>44294</v>
      </c>
      <c r="U77" s="83">
        <v>8418</v>
      </c>
      <c r="V77" s="22">
        <f t="shared" si="29"/>
        <v>-5.4709543572471375E-2</v>
      </c>
      <c r="W77" s="22"/>
      <c r="X77" s="23"/>
    </row>
    <row r="78" spans="2:24" ht="15.9" customHeight="1" x14ac:dyDescent="0.65">
      <c r="B78" s="18">
        <f t="shared" si="34"/>
        <v>2021.2738589211658</v>
      </c>
      <c r="C78" s="16">
        <v>7</v>
      </c>
      <c r="D78" s="64">
        <v>44295</v>
      </c>
      <c r="E78" s="94">
        <v>8418</v>
      </c>
      <c r="F78" s="20">
        <f t="shared" si="19"/>
        <v>0</v>
      </c>
      <c r="G78" s="20">
        <f t="shared" si="35"/>
        <v>6.2156347119292372E-3</v>
      </c>
      <c r="H78" s="55">
        <f t="shared" si="21"/>
        <v>8659.4340192784275</v>
      </c>
      <c r="I78" s="21"/>
      <c r="J78" s="80"/>
      <c r="K78" s="81">
        <v>3</v>
      </c>
      <c r="L78" s="102"/>
      <c r="M78" s="5">
        <v>44295</v>
      </c>
      <c r="N78" s="83">
        <v>8418</v>
      </c>
      <c r="O78" s="29">
        <f t="shared" si="33"/>
        <v>8490.7240509182793</v>
      </c>
      <c r="P78" s="21"/>
      <c r="S78" s="18">
        <f t="shared" si="13"/>
        <v>2021.2738589211658</v>
      </c>
      <c r="T78" s="5">
        <v>44295</v>
      </c>
      <c r="U78" s="83">
        <v>8418</v>
      </c>
      <c r="V78" s="22">
        <f t="shared" ref="V78:V91" si="36">$U$8-S78</f>
        <v>-5.8858921165892752E-2</v>
      </c>
      <c r="W78" s="22"/>
      <c r="X78" s="23"/>
    </row>
    <row r="79" spans="2:24" ht="15.9" customHeight="1" x14ac:dyDescent="0.65">
      <c r="B79" s="18">
        <f t="shared" si="34"/>
        <v>2021.2780082987592</v>
      </c>
      <c r="C79" s="16"/>
      <c r="D79" s="5">
        <v>44298</v>
      </c>
      <c r="E79" s="94">
        <v>8435</v>
      </c>
      <c r="F79" s="20">
        <f t="shared" ref="F79" si="37">IF(E79="","",(E79-E78)/E78)</f>
        <v>2.0194820622475647E-3</v>
      </c>
      <c r="G79" s="20">
        <f t="shared" si="35"/>
        <v>8.2476691369830265E-3</v>
      </c>
      <c r="H79" s="55"/>
      <c r="I79" s="21"/>
      <c r="J79" s="80"/>
      <c r="K79" s="81">
        <v>4</v>
      </c>
      <c r="L79" s="102"/>
      <c r="M79" s="5">
        <v>44298</v>
      </c>
      <c r="N79" s="83">
        <v>8435</v>
      </c>
      <c r="O79" s="29">
        <f t="shared" si="33"/>
        <v>8511.6164615022608</v>
      </c>
      <c r="P79" s="21"/>
      <c r="S79" s="18">
        <f t="shared" si="13"/>
        <v>2021.2780082987592</v>
      </c>
      <c r="T79" s="5">
        <v>44298</v>
      </c>
      <c r="U79" s="83">
        <v>8435</v>
      </c>
      <c r="V79" s="22">
        <f t="shared" si="36"/>
        <v>-6.300829875931413E-2</v>
      </c>
      <c r="W79" s="22"/>
      <c r="X79" s="23"/>
    </row>
    <row r="80" spans="2:24" ht="15.9" customHeight="1" x14ac:dyDescent="0.65">
      <c r="B80" s="18">
        <f t="shared" si="34"/>
        <v>2021.2821576763527</v>
      </c>
      <c r="C80" s="16"/>
      <c r="D80" s="5">
        <v>44299</v>
      </c>
      <c r="E80" s="94">
        <v>8507</v>
      </c>
      <c r="F80" s="20">
        <f t="shared" ref="F80:F103" si="38">IF(E80="","",(E80-E79)/E79)</f>
        <v>8.5358624777711906E-3</v>
      </c>
      <c r="G80" s="20">
        <f t="shared" si="35"/>
        <v>1.6853932584269662E-2</v>
      </c>
      <c r="H80" s="55"/>
      <c r="I80" s="21"/>
      <c r="J80" s="80"/>
      <c r="K80" s="81">
        <v>5</v>
      </c>
      <c r="L80" s="102"/>
      <c r="M80" s="5">
        <v>44299</v>
      </c>
      <c r="N80" s="83">
        <v>8507</v>
      </c>
      <c r="O80" s="29">
        <f t="shared" si="33"/>
        <v>8530.3843306776489</v>
      </c>
      <c r="P80" s="21"/>
      <c r="S80" s="18">
        <f t="shared" si="13"/>
        <v>2021.2821576763527</v>
      </c>
      <c r="T80" s="5">
        <v>44299</v>
      </c>
      <c r="U80" s="83">
        <v>8507</v>
      </c>
      <c r="V80" s="22">
        <f t="shared" si="36"/>
        <v>-6.7157676352735507E-2</v>
      </c>
      <c r="W80" s="22"/>
      <c r="X80" s="23"/>
    </row>
    <row r="81" spans="2:31" ht="15.9" customHeight="1" x14ac:dyDescent="0.65">
      <c r="B81" s="18">
        <f t="shared" si="34"/>
        <v>2021.2863070539461</v>
      </c>
      <c r="C81" s="16"/>
      <c r="D81" s="5">
        <v>44300</v>
      </c>
      <c r="E81" s="94">
        <v>8485</v>
      </c>
      <c r="F81" s="20">
        <f t="shared" si="38"/>
        <v>-2.5861055601269544E-3</v>
      </c>
      <c r="G81" s="20">
        <f t="shared" si="35"/>
        <v>1.4224240975376523E-2</v>
      </c>
      <c r="H81" s="55"/>
      <c r="I81" s="21"/>
      <c r="J81" s="80"/>
      <c r="K81" s="81">
        <v>6</v>
      </c>
      <c r="L81" s="102"/>
      <c r="M81" s="5">
        <v>44300</v>
      </c>
      <c r="N81" s="83">
        <v>8485</v>
      </c>
      <c r="O81" s="29">
        <f t="shared" si="33"/>
        <v>8547.6448679412078</v>
      </c>
      <c r="P81" s="21"/>
      <c r="S81" s="18">
        <f t="shared" si="13"/>
        <v>2021.2863070539461</v>
      </c>
      <c r="T81" s="5">
        <v>44300</v>
      </c>
      <c r="U81" s="83">
        <v>8485</v>
      </c>
      <c r="V81" s="22">
        <f t="shared" si="36"/>
        <v>-7.1307053946156884E-2</v>
      </c>
      <c r="W81" s="22"/>
      <c r="X81" s="23"/>
    </row>
    <row r="82" spans="2:31" ht="15.9" customHeight="1" x14ac:dyDescent="0.65">
      <c r="B82" s="26">
        <f t="shared" si="34"/>
        <v>2021.2904564315395</v>
      </c>
      <c r="C82" s="27"/>
      <c r="D82" s="4">
        <v>44301</v>
      </c>
      <c r="E82" s="98">
        <v>8564</v>
      </c>
      <c r="F82" s="28">
        <f t="shared" si="38"/>
        <v>9.3105480259281087E-3</v>
      </c>
      <c r="G82" s="28">
        <f t="shared" si="35"/>
        <v>2.3667224480038249E-2</v>
      </c>
      <c r="H82" s="62"/>
      <c r="I82" s="29"/>
      <c r="J82" s="62">
        <v>0</v>
      </c>
      <c r="K82" s="63">
        <v>7</v>
      </c>
      <c r="L82" s="103"/>
      <c r="M82" s="4">
        <v>44301</v>
      </c>
      <c r="N82" s="86">
        <v>8564</v>
      </c>
      <c r="O82" s="29">
        <f t="shared" si="33"/>
        <v>8563.7646026924522</v>
      </c>
      <c r="P82" s="29">
        <f t="shared" ref="P82:P92" si="39">$E$82*EXP($E$9*J82-1.1*$E$8*SQRT(J82))</f>
        <v>8564</v>
      </c>
      <c r="S82" s="18">
        <f t="shared" si="13"/>
        <v>2021.2904564315395</v>
      </c>
      <c r="T82" s="5">
        <v>44301</v>
      </c>
      <c r="U82" s="83">
        <v>8564</v>
      </c>
      <c r="V82" s="22">
        <f t="shared" si="36"/>
        <v>-7.5456431539578261E-2</v>
      </c>
      <c r="W82" s="22"/>
      <c r="X82" s="23"/>
    </row>
    <row r="83" spans="2:31" ht="15.9" customHeight="1" x14ac:dyDescent="0.65">
      <c r="B83" s="18">
        <f t="shared" si="34"/>
        <v>2021.2946058091329</v>
      </c>
      <c r="C83" s="16"/>
      <c r="D83" s="5">
        <v>44302</v>
      </c>
      <c r="E83" s="94">
        <v>8530</v>
      </c>
      <c r="F83" s="20">
        <f t="shared" si="38"/>
        <v>-3.9701074264362445E-3</v>
      </c>
      <c r="G83" s="20">
        <f>IF(E83="","",(E83-$E$82)/$E$82)</f>
        <v>-3.9701074264362445E-3</v>
      </c>
      <c r="H83" s="56"/>
      <c r="I83" s="21"/>
      <c r="J83" s="80">
        <v>1</v>
      </c>
      <c r="K83" s="81">
        <v>8</v>
      </c>
      <c r="L83" s="102"/>
      <c r="M83" s="5">
        <v>44302</v>
      </c>
      <c r="N83" s="83">
        <v>8530</v>
      </c>
      <c r="O83" s="21"/>
      <c r="P83" s="29">
        <f t="shared" si="39"/>
        <v>8417.2348417677294</v>
      </c>
      <c r="S83" s="18">
        <f t="shared" si="13"/>
        <v>2021.2946058091329</v>
      </c>
      <c r="T83" s="5">
        <v>44302</v>
      </c>
      <c r="U83" s="83">
        <v>8530</v>
      </c>
      <c r="V83" s="22">
        <f t="shared" si="36"/>
        <v>-7.9605809132999639E-2</v>
      </c>
      <c r="W83" s="22"/>
      <c r="X83" s="23"/>
    </row>
    <row r="84" spans="2:31" ht="15.9" customHeight="1" x14ac:dyDescent="0.65">
      <c r="B84" s="18">
        <f t="shared" si="34"/>
        <v>2021.2987551867263</v>
      </c>
      <c r="C84" s="16"/>
      <c r="D84" s="5">
        <v>44305</v>
      </c>
      <c r="E84" s="94">
        <v>8522</v>
      </c>
      <c r="F84" s="20">
        <f t="shared" si="38"/>
        <v>-9.3786635404454865E-4</v>
      </c>
      <c r="G84" s="20">
        <f t="shared" ref="G84:G92" si="40">IF(E84="","",(E84-$E$82)/$E$82)</f>
        <v>-4.9042503503035966E-3</v>
      </c>
      <c r="H84" s="56"/>
      <c r="I84" s="21"/>
      <c r="J84" s="80">
        <v>2</v>
      </c>
      <c r="K84" s="81">
        <v>9</v>
      </c>
      <c r="L84" s="102"/>
      <c r="M84" s="5">
        <v>44305</v>
      </c>
      <c r="N84" s="83">
        <v>8522</v>
      </c>
      <c r="O84" s="21"/>
      <c r="P84" s="29">
        <f t="shared" si="39"/>
        <v>8358.7192201602684</v>
      </c>
      <c r="S84" s="18">
        <f t="shared" si="13"/>
        <v>2021.2987551867263</v>
      </c>
      <c r="T84" s="5">
        <v>44305</v>
      </c>
      <c r="U84" s="83">
        <v>8522</v>
      </c>
      <c r="V84" s="22">
        <f t="shared" si="36"/>
        <v>-8.3755186726421016E-2</v>
      </c>
      <c r="W84" s="22"/>
      <c r="X84" s="23"/>
    </row>
    <row r="85" spans="2:31" ht="15.9" customHeight="1" x14ac:dyDescent="0.65">
      <c r="B85" s="18">
        <f t="shared" si="34"/>
        <v>2021.3029045643198</v>
      </c>
      <c r="C85" s="16"/>
      <c r="D85" s="5">
        <v>44306</v>
      </c>
      <c r="E85" s="94">
        <v>8418</v>
      </c>
      <c r="F85" s="20">
        <f t="shared" si="38"/>
        <v>-1.2203708049753579E-2</v>
      </c>
      <c r="G85" s="20">
        <f t="shared" si="40"/>
        <v>-1.704810836057917E-2</v>
      </c>
      <c r="H85" s="56"/>
      <c r="I85" s="21"/>
      <c r="J85" s="80">
        <v>3</v>
      </c>
      <c r="K85" s="81">
        <v>10</v>
      </c>
      <c r="L85" s="102"/>
      <c r="M85" s="5">
        <v>44306</v>
      </c>
      <c r="N85" s="83">
        <v>8418</v>
      </c>
      <c r="O85" s="21"/>
      <c r="P85" s="29">
        <f t="shared" si="39"/>
        <v>8314.7020279126209</v>
      </c>
      <c r="S85" s="18">
        <f t="shared" si="13"/>
        <v>2021.3029045643198</v>
      </c>
      <c r="T85" s="5">
        <v>44306</v>
      </c>
      <c r="U85" s="83">
        <v>8418</v>
      </c>
      <c r="V85" s="22">
        <f t="shared" si="36"/>
        <v>-8.7904564319842393E-2</v>
      </c>
      <c r="W85" s="22"/>
      <c r="X85" s="23"/>
    </row>
    <row r="86" spans="2:31" ht="15.9" customHeight="1" x14ac:dyDescent="0.65">
      <c r="B86" s="18">
        <f t="shared" si="34"/>
        <v>2021.3070539419132</v>
      </c>
      <c r="C86" s="16"/>
      <c r="D86" s="5">
        <v>44307</v>
      </c>
      <c r="E86" s="94">
        <v>8212</v>
      </c>
      <c r="F86" s="20">
        <f t="shared" si="38"/>
        <v>-2.4471370871941078E-2</v>
      </c>
      <c r="G86" s="20">
        <f t="shared" si="40"/>
        <v>-4.1102288650163472E-2</v>
      </c>
      <c r="H86" s="56"/>
      <c r="I86" s="21"/>
      <c r="J86" s="80">
        <v>4</v>
      </c>
      <c r="K86" s="81">
        <v>11</v>
      </c>
      <c r="L86" s="102"/>
      <c r="M86" s="5">
        <v>44307</v>
      </c>
      <c r="N86" s="83">
        <v>8212</v>
      </c>
      <c r="O86" s="21"/>
      <c r="P86" s="29">
        <f t="shared" si="39"/>
        <v>8278.1819309237926</v>
      </c>
      <c r="S86" s="18">
        <f t="shared" si="13"/>
        <v>2021.3070539419132</v>
      </c>
      <c r="T86" s="5">
        <v>44307</v>
      </c>
      <c r="U86" s="83">
        <v>8212</v>
      </c>
      <c r="V86" s="22">
        <f t="shared" si="36"/>
        <v>-9.205394191326377E-2</v>
      </c>
      <c r="W86" s="22"/>
      <c r="X86" s="23"/>
    </row>
    <row r="87" spans="2:31" ht="15.9" customHeight="1" x14ac:dyDescent="0.65">
      <c r="B87" s="18">
        <f t="shared" si="34"/>
        <v>2021.3112033195066</v>
      </c>
      <c r="C87" s="16"/>
      <c r="D87" s="5">
        <v>44308</v>
      </c>
      <c r="E87" s="94">
        <v>8368</v>
      </c>
      <c r="F87" s="20">
        <f t="shared" si="38"/>
        <v>1.8996590355577204E-2</v>
      </c>
      <c r="G87" s="20">
        <f t="shared" si="40"/>
        <v>-2.2886501634750117E-2</v>
      </c>
      <c r="H87" s="56"/>
      <c r="I87" s="56"/>
      <c r="J87" s="80">
        <v>5</v>
      </c>
      <c r="K87" s="81">
        <v>12</v>
      </c>
      <c r="L87" s="102"/>
      <c r="M87" s="5">
        <v>44308</v>
      </c>
      <c r="N87" s="83">
        <v>8368</v>
      </c>
      <c r="O87" s="21"/>
      <c r="P87" s="29">
        <f t="shared" si="39"/>
        <v>8246.448100134161</v>
      </c>
      <c r="S87" s="18">
        <f t="shared" si="13"/>
        <v>2021.3112033195066</v>
      </c>
      <c r="T87" s="5">
        <v>44308</v>
      </c>
      <c r="U87" s="83">
        <v>8368</v>
      </c>
      <c r="V87" s="22">
        <f t="shared" si="36"/>
        <v>-9.6203319506685148E-2</v>
      </c>
      <c r="W87" s="22"/>
      <c r="X87" s="23"/>
    </row>
    <row r="88" spans="2:31" ht="15.9" customHeight="1" x14ac:dyDescent="0.65">
      <c r="B88" s="18">
        <f t="shared" si="34"/>
        <v>2021.3153526971</v>
      </c>
      <c r="C88" s="16"/>
      <c r="D88" s="5">
        <v>44309</v>
      </c>
      <c r="E88" s="94">
        <v>8277</v>
      </c>
      <c r="F88" s="20">
        <f t="shared" si="38"/>
        <v>-1.0874760994263863E-2</v>
      </c>
      <c r="G88" s="20">
        <f t="shared" si="40"/>
        <v>-3.3512377393741244E-2</v>
      </c>
      <c r="H88" s="56"/>
      <c r="I88" s="56"/>
      <c r="J88" s="80">
        <v>6</v>
      </c>
      <c r="K88" s="81">
        <v>13</v>
      </c>
      <c r="L88" s="102"/>
      <c r="M88" s="5">
        <v>44309</v>
      </c>
      <c r="N88" s="83">
        <v>8277</v>
      </c>
      <c r="O88" s="21"/>
      <c r="P88" s="29">
        <f t="shared" si="39"/>
        <v>8218.1107859055392</v>
      </c>
      <c r="S88" s="18">
        <f t="shared" si="13"/>
        <v>2021.3153526971</v>
      </c>
      <c r="T88" s="5">
        <v>44309</v>
      </c>
      <c r="U88" s="83">
        <v>8277</v>
      </c>
      <c r="V88" s="22">
        <f t="shared" si="36"/>
        <v>-0.10035269710010652</v>
      </c>
      <c r="W88" s="22"/>
      <c r="X88" s="23"/>
    </row>
    <row r="89" spans="2:31" ht="15.9" customHeight="1" x14ac:dyDescent="0.65">
      <c r="B89" s="18">
        <f t="shared" si="34"/>
        <v>2021.3195020746934</v>
      </c>
      <c r="C89" s="16"/>
      <c r="D89" s="5">
        <v>44312</v>
      </c>
      <c r="E89" s="94">
        <v>8265</v>
      </c>
      <c r="F89" s="20">
        <f t="shared" si="38"/>
        <v>-1.4498006524102935E-3</v>
      </c>
      <c r="G89" s="20">
        <f t="shared" si="40"/>
        <v>-3.4913591779542272E-2</v>
      </c>
      <c r="H89" s="56"/>
      <c r="I89" s="56"/>
      <c r="J89" s="80">
        <v>7</v>
      </c>
      <c r="K89" s="81">
        <v>14</v>
      </c>
      <c r="L89" s="102"/>
      <c r="M89" s="5">
        <v>44312</v>
      </c>
      <c r="N89" s="83">
        <v>8265</v>
      </c>
      <c r="O89" s="21"/>
      <c r="P89" s="29">
        <f t="shared" si="39"/>
        <v>8192.3447213334202</v>
      </c>
      <c r="S89" s="18">
        <f t="shared" si="13"/>
        <v>2021.3195020746934</v>
      </c>
      <c r="T89" s="5">
        <v>44312</v>
      </c>
      <c r="U89" s="83">
        <v>8265</v>
      </c>
      <c r="V89" s="22">
        <f t="shared" si="36"/>
        <v>-0.1045020746935279</v>
      </c>
      <c r="W89" s="22"/>
      <c r="X89" s="23"/>
    </row>
    <row r="90" spans="2:31" ht="15.9" customHeight="1" x14ac:dyDescent="0.65">
      <c r="B90" s="18">
        <f t="shared" si="34"/>
        <v>2021.3236514522869</v>
      </c>
      <c r="C90" s="16"/>
      <c r="D90" s="2">
        <v>44313</v>
      </c>
      <c r="E90" s="94">
        <v>8172</v>
      </c>
      <c r="F90" s="20">
        <f t="shared" si="38"/>
        <v>-1.1252268602540834E-2</v>
      </c>
      <c r="G90" s="20">
        <f t="shared" si="40"/>
        <v>-4.5773003269500234E-2</v>
      </c>
      <c r="H90" s="56"/>
      <c r="I90" s="56"/>
      <c r="J90" s="80">
        <v>8</v>
      </c>
      <c r="K90" s="81">
        <v>15</v>
      </c>
      <c r="L90" s="102"/>
      <c r="M90" s="5">
        <v>44313</v>
      </c>
      <c r="N90" s="83">
        <v>8172</v>
      </c>
      <c r="O90" s="21"/>
      <c r="P90" s="29">
        <f t="shared" si="39"/>
        <v>8168.6123980874063</v>
      </c>
      <c r="S90" s="18">
        <f t="shared" si="13"/>
        <v>2021.3236514522869</v>
      </c>
      <c r="T90" s="5">
        <v>44313</v>
      </c>
      <c r="U90" s="83">
        <v>8172</v>
      </c>
      <c r="V90" s="22">
        <f t="shared" si="36"/>
        <v>-0.10865145228694928</v>
      </c>
      <c r="W90" s="22"/>
      <c r="X90" s="23"/>
    </row>
    <row r="91" spans="2:31" ht="15.9" customHeight="1" x14ac:dyDescent="0.65">
      <c r="B91" s="18">
        <f t="shared" si="34"/>
        <v>2021.3278008298803</v>
      </c>
      <c r="C91" s="16"/>
      <c r="D91" s="2">
        <v>44314</v>
      </c>
      <c r="E91" s="94">
        <v>8299</v>
      </c>
      <c r="F91" s="20">
        <f t="shared" si="38"/>
        <v>1.5540871267743514E-2</v>
      </c>
      <c r="G91" s="20">
        <f t="shared" si="40"/>
        <v>-3.0943484353106024E-2</v>
      </c>
      <c r="H91" s="56"/>
      <c r="I91" s="56"/>
      <c r="J91" s="80">
        <v>9</v>
      </c>
      <c r="K91" s="81">
        <v>16</v>
      </c>
      <c r="L91" s="102"/>
      <c r="M91" s="5">
        <v>44314</v>
      </c>
      <c r="N91" s="83">
        <v>8299</v>
      </c>
      <c r="O91" s="21"/>
      <c r="P91" s="29">
        <f t="shared" si="39"/>
        <v>8146.5405987261747</v>
      </c>
      <c r="S91" s="18">
        <f t="shared" si="13"/>
        <v>2021.3278008298803</v>
      </c>
      <c r="T91" s="5">
        <v>44314</v>
      </c>
      <c r="U91" s="83">
        <v>8299</v>
      </c>
      <c r="V91" s="22">
        <f t="shared" si="36"/>
        <v>-0.11280082988037066</v>
      </c>
      <c r="W91" s="22"/>
      <c r="X91" s="23"/>
    </row>
    <row r="92" spans="2:31" ht="15.9" customHeight="1" x14ac:dyDescent="0.65">
      <c r="B92" s="26">
        <f t="shared" si="34"/>
        <v>2021.3319502074737</v>
      </c>
      <c r="C92" s="27"/>
      <c r="D92" s="4">
        <v>44316</v>
      </c>
      <c r="E92" s="98">
        <v>8127</v>
      </c>
      <c r="F92" s="28">
        <f t="shared" si="38"/>
        <v>-2.072538860103627E-2</v>
      </c>
      <c r="G92" s="28">
        <f t="shared" si="40"/>
        <v>-5.1027557216254085E-2</v>
      </c>
      <c r="H92" s="62"/>
      <c r="I92" s="62"/>
      <c r="J92" s="62">
        <v>10</v>
      </c>
      <c r="K92" s="63">
        <v>17</v>
      </c>
      <c r="L92" s="103">
        <v>0</v>
      </c>
      <c r="M92" s="4">
        <v>44316</v>
      </c>
      <c r="N92" s="86">
        <v>8127</v>
      </c>
      <c r="O92" s="29">
        <f t="shared" ref="O92:O113" si="41">$E$92*EXP($E$9*L92+1.3*$E$8*SQRT(L92))</f>
        <v>8127</v>
      </c>
      <c r="P92" s="29">
        <f t="shared" si="39"/>
        <v>8125.857685268943</v>
      </c>
      <c r="Q92" s="95"/>
      <c r="R92" s="95"/>
      <c r="S92" s="26">
        <f t="shared" si="13"/>
        <v>2021.3319502074737</v>
      </c>
      <c r="T92" s="4">
        <v>44316</v>
      </c>
      <c r="U92" s="86">
        <v>8127</v>
      </c>
      <c r="V92" s="30">
        <f t="shared" ref="V92:V115" si="42">$V$8-S92</f>
        <v>6.804979252638077E-2</v>
      </c>
      <c r="W92" s="30">
        <f t="shared" ref="W92:W110" si="43">$V$6*V92^$V$4</f>
        <v>-1808.4356711522812</v>
      </c>
      <c r="X92" s="31">
        <f t="shared" ref="X92:X110" si="44">$V$5+W92</f>
        <v>8141.5643288477186</v>
      </c>
      <c r="Y92" s="95"/>
      <c r="Z92" s="26">
        <f>S92</f>
        <v>2021.3319502074737</v>
      </c>
      <c r="AA92" s="127">
        <f>T92</f>
        <v>44316</v>
      </c>
      <c r="AB92" s="86">
        <f>U92</f>
        <v>8127</v>
      </c>
      <c r="AC92" s="30">
        <f t="shared" ref="AC92:AC115" si="45">$W$8-Z92</f>
        <v>8.3049792526253441E-2</v>
      </c>
      <c r="AD92" s="30">
        <f t="shared" ref="AD92:AD114" si="46">$W$6*AC92^$W$4</f>
        <v>-2047.7895025249695</v>
      </c>
      <c r="AE92" s="31">
        <f t="shared" ref="AE92:AE114" si="47">$W$5+AD92</f>
        <v>8152.2104974750309</v>
      </c>
    </row>
    <row r="93" spans="2:31" ht="15.9" customHeight="1" x14ac:dyDescent="0.65">
      <c r="B93" s="18">
        <f t="shared" si="34"/>
        <v>2021.3360995850671</v>
      </c>
      <c r="C93" s="16"/>
      <c r="D93" s="2">
        <v>44322</v>
      </c>
      <c r="E93" s="94">
        <v>8363</v>
      </c>
      <c r="F93" s="20">
        <f t="shared" si="38"/>
        <v>2.9039005783191831E-2</v>
      </c>
      <c r="G93" s="20">
        <f>IF(E93="","",(E93-$E$92)/$E$92)</f>
        <v>2.9039005783191831E-2</v>
      </c>
      <c r="H93" s="56"/>
      <c r="I93" s="56"/>
      <c r="J93" s="80"/>
      <c r="K93" s="81"/>
      <c r="L93" s="102">
        <v>1</v>
      </c>
      <c r="M93" s="5">
        <v>44322</v>
      </c>
      <c r="N93" s="83">
        <v>8363</v>
      </c>
      <c r="O93" s="29">
        <f t="shared" si="41"/>
        <v>8300.4178073541698</v>
      </c>
      <c r="P93" s="21"/>
      <c r="S93" s="18">
        <f t="shared" ref="S93:S115" si="48">S92+1/$B$11</f>
        <v>2021.3360995850671</v>
      </c>
      <c r="T93" s="5">
        <v>44322</v>
      </c>
      <c r="U93" s="83">
        <v>8363</v>
      </c>
      <c r="V93" s="22">
        <f t="shared" si="42"/>
        <v>6.3900414932959393E-2</v>
      </c>
      <c r="W93" s="22">
        <f t="shared" si="43"/>
        <v>-1774.6230849552639</v>
      </c>
      <c r="X93" s="31">
        <f t="shared" si="44"/>
        <v>8175.3769150447361</v>
      </c>
      <c r="Z93" s="18">
        <f t="shared" ref="Z93:Z115" si="49">Z92+1/$B$11</f>
        <v>2021.3360995850671</v>
      </c>
      <c r="AA93" s="128">
        <f t="shared" ref="AA93:AA102" si="50">T93</f>
        <v>44322</v>
      </c>
      <c r="AB93" s="83">
        <f t="shared" ref="AB93:AB101" si="51">U93</f>
        <v>8363</v>
      </c>
      <c r="AC93" s="22">
        <f t="shared" si="45"/>
        <v>7.8900414932832064E-2</v>
      </c>
      <c r="AD93" s="22">
        <f t="shared" si="46"/>
        <v>-2016.5432125917455</v>
      </c>
      <c r="AE93" s="31">
        <f t="shared" si="47"/>
        <v>8183.456787408255</v>
      </c>
    </row>
    <row r="94" spans="2:31" ht="15.9" customHeight="1" x14ac:dyDescent="0.65">
      <c r="B94" s="18">
        <f t="shared" si="34"/>
        <v>2021.3402489626606</v>
      </c>
      <c r="C94" s="16"/>
      <c r="D94" s="2">
        <v>44323</v>
      </c>
      <c r="E94" s="99">
        <v>8364</v>
      </c>
      <c r="F94" s="20">
        <f t="shared" si="38"/>
        <v>1.1957431543704412E-4</v>
      </c>
      <c r="G94" s="20">
        <f t="shared" ref="G94:G103" si="52">IF(E94="","",(E94-$E$92)/$E$92)</f>
        <v>2.9162052417866371E-2</v>
      </c>
      <c r="H94" s="56"/>
      <c r="I94" s="56"/>
      <c r="J94" s="80"/>
      <c r="K94" s="81"/>
      <c r="L94" s="102">
        <v>2</v>
      </c>
      <c r="M94" s="5">
        <v>44323</v>
      </c>
      <c r="N94" s="83">
        <v>8364</v>
      </c>
      <c r="O94" s="29">
        <f t="shared" si="41"/>
        <v>8374.8694863343244</v>
      </c>
      <c r="P94" s="21"/>
      <c r="S94" s="18">
        <f t="shared" si="48"/>
        <v>2021.3402489626606</v>
      </c>
      <c r="T94" s="5">
        <v>44323</v>
      </c>
      <c r="U94" s="83">
        <v>8364</v>
      </c>
      <c r="V94" s="22">
        <f t="shared" si="42"/>
        <v>5.9751037339538016E-2</v>
      </c>
      <c r="W94" s="22">
        <f t="shared" si="43"/>
        <v>-1739.2365681716549</v>
      </c>
      <c r="X94" s="31">
        <f t="shared" si="44"/>
        <v>8210.7634318283453</v>
      </c>
      <c r="Z94" s="18">
        <f t="shared" si="49"/>
        <v>2021.3402489626606</v>
      </c>
      <c r="AA94" s="128">
        <f t="shared" si="50"/>
        <v>44323</v>
      </c>
      <c r="AB94" s="83">
        <f t="shared" si="51"/>
        <v>8364</v>
      </c>
      <c r="AC94" s="22">
        <f t="shared" si="45"/>
        <v>7.4751037339410686E-2</v>
      </c>
      <c r="AD94" s="22">
        <f t="shared" si="46"/>
        <v>-1984.1244732913783</v>
      </c>
      <c r="AE94" s="31">
        <f t="shared" si="47"/>
        <v>8215.8755267086217</v>
      </c>
    </row>
    <row r="95" spans="2:31" ht="15.9" customHeight="1" x14ac:dyDescent="0.65">
      <c r="B95" s="18">
        <f t="shared" si="34"/>
        <v>2021.344398340254</v>
      </c>
      <c r="C95" s="16"/>
      <c r="D95" s="2">
        <v>44326</v>
      </c>
      <c r="E95" s="94">
        <v>8506</v>
      </c>
      <c r="F95" s="20">
        <f t="shared" si="38"/>
        <v>1.6977522716403636E-2</v>
      </c>
      <c r="G95" s="20">
        <f t="shared" si="52"/>
        <v>4.6634674541651287E-2</v>
      </c>
      <c r="H95" s="56"/>
      <c r="I95" s="56"/>
      <c r="J95" s="80"/>
      <c r="K95" s="81"/>
      <c r="L95" s="102">
        <v>3</v>
      </c>
      <c r="M95" s="5">
        <v>44326</v>
      </c>
      <c r="N95" s="83">
        <v>8506</v>
      </c>
      <c r="O95" s="29">
        <f t="shared" si="41"/>
        <v>8433.0668568865931</v>
      </c>
      <c r="P95" s="21"/>
      <c r="S95" s="18">
        <f t="shared" si="48"/>
        <v>2021.344398340254</v>
      </c>
      <c r="T95" s="5">
        <v>44326</v>
      </c>
      <c r="U95" s="83">
        <v>8506</v>
      </c>
      <c r="V95" s="22">
        <f t="shared" si="42"/>
        <v>5.5601659746116638E-2</v>
      </c>
      <c r="W95" s="22">
        <f t="shared" si="43"/>
        <v>-1702.0854135760812</v>
      </c>
      <c r="X95" s="31">
        <f t="shared" si="44"/>
        <v>8247.9145864239181</v>
      </c>
      <c r="Z95" s="18">
        <f t="shared" si="49"/>
        <v>2021.344398340254</v>
      </c>
      <c r="AA95" s="128">
        <f t="shared" si="50"/>
        <v>44326</v>
      </c>
      <c r="AB95" s="83">
        <f t="shared" si="51"/>
        <v>8506</v>
      </c>
      <c r="AC95" s="22">
        <f t="shared" si="45"/>
        <v>7.0601659745989309E-2</v>
      </c>
      <c r="AD95" s="22">
        <f t="shared" si="46"/>
        <v>-1950.420352195425</v>
      </c>
      <c r="AE95" s="31">
        <f t="shared" si="47"/>
        <v>8249.5796478045741</v>
      </c>
    </row>
    <row r="96" spans="2:31" ht="15.9" customHeight="1" x14ac:dyDescent="0.65">
      <c r="B96" s="18">
        <f t="shared" si="34"/>
        <v>2021.3485477178474</v>
      </c>
      <c r="C96" s="16"/>
      <c r="D96" s="2">
        <v>44327</v>
      </c>
      <c r="E96" s="94">
        <v>8341</v>
      </c>
      <c r="F96" s="20">
        <f t="shared" si="38"/>
        <v>-1.9398071949212319E-2</v>
      </c>
      <c r="G96" s="20">
        <f t="shared" si="52"/>
        <v>2.6331979820351913E-2</v>
      </c>
      <c r="H96" s="56"/>
      <c r="I96" s="56"/>
      <c r="J96" s="80"/>
      <c r="K96" s="81"/>
      <c r="L96" s="102">
        <v>4</v>
      </c>
      <c r="M96" s="5">
        <v>44327</v>
      </c>
      <c r="N96" s="83">
        <v>8341</v>
      </c>
      <c r="O96" s="29">
        <f t="shared" si="41"/>
        <v>8482.8616514185924</v>
      </c>
      <c r="P96" s="21"/>
      <c r="S96" s="18">
        <f t="shared" si="48"/>
        <v>2021.3485477178474</v>
      </c>
      <c r="T96" s="5">
        <v>44327</v>
      </c>
      <c r="U96" s="83">
        <v>8341</v>
      </c>
      <c r="V96" s="22">
        <f t="shared" si="42"/>
        <v>5.1452282152695261E-2</v>
      </c>
      <c r="W96" s="22">
        <f t="shared" si="43"/>
        <v>-1662.9393724734384</v>
      </c>
      <c r="X96" s="31">
        <f t="shared" si="44"/>
        <v>8287.0606275265618</v>
      </c>
      <c r="Z96" s="18">
        <f t="shared" si="49"/>
        <v>2021.3485477178474</v>
      </c>
      <c r="AA96" s="128">
        <f t="shared" si="50"/>
        <v>44327</v>
      </c>
      <c r="AB96" s="83">
        <f t="shared" si="51"/>
        <v>8341</v>
      </c>
      <c r="AC96" s="22">
        <f t="shared" si="45"/>
        <v>6.6452282152567932E-2</v>
      </c>
      <c r="AD96" s="22">
        <f t="shared" si="46"/>
        <v>-1915.2995954458152</v>
      </c>
      <c r="AE96" s="31">
        <f t="shared" si="47"/>
        <v>8284.7004045541853</v>
      </c>
    </row>
    <row r="97" spans="2:31" ht="15.9" customHeight="1" x14ac:dyDescent="0.65">
      <c r="B97" s="18">
        <f t="shared" si="34"/>
        <v>2021.3526970954408</v>
      </c>
      <c r="C97" s="16"/>
      <c r="D97" s="2">
        <v>44328</v>
      </c>
      <c r="E97" s="94">
        <v>8523</v>
      </c>
      <c r="F97" s="20">
        <f t="shared" si="38"/>
        <v>2.1819925668385087E-2</v>
      </c>
      <c r="G97" s="20">
        <f t="shared" si="52"/>
        <v>4.8726467331118496E-2</v>
      </c>
      <c r="H97" s="56"/>
      <c r="I97" s="56"/>
      <c r="J97" s="80"/>
      <c r="K97" s="81"/>
      <c r="L97" s="102">
        <v>5</v>
      </c>
      <c r="M97" s="5">
        <v>44328</v>
      </c>
      <c r="N97" s="83">
        <v>8523</v>
      </c>
      <c r="O97" s="29">
        <f t="shared" si="41"/>
        <v>8527.293896161922</v>
      </c>
      <c r="P97" s="21"/>
      <c r="S97" s="18">
        <f t="shared" si="48"/>
        <v>2021.3526970954408</v>
      </c>
      <c r="T97" s="5">
        <v>44328</v>
      </c>
      <c r="U97" s="83">
        <v>8523</v>
      </c>
      <c r="V97" s="22">
        <f t="shared" si="42"/>
        <v>4.7302904559273884E-2</v>
      </c>
      <c r="W97" s="22">
        <f t="shared" si="43"/>
        <v>-1621.5164759736133</v>
      </c>
      <c r="X97" s="31">
        <f t="shared" si="44"/>
        <v>8328.4835240263874</v>
      </c>
      <c r="Z97" s="18">
        <f t="shared" si="49"/>
        <v>2021.3526970954408</v>
      </c>
      <c r="AA97" s="128">
        <f t="shared" si="50"/>
        <v>44328</v>
      </c>
      <c r="AB97" s="83">
        <f t="shared" si="51"/>
        <v>8523</v>
      </c>
      <c r="AC97" s="22">
        <f t="shared" si="45"/>
        <v>6.2302904559146555E-2</v>
      </c>
      <c r="AD97" s="22">
        <f t="shared" si="46"/>
        <v>-1878.6082922267888</v>
      </c>
      <c r="AE97" s="31">
        <f t="shared" si="47"/>
        <v>8321.3917077732112</v>
      </c>
    </row>
    <row r="98" spans="2:31" ht="15.9" customHeight="1" x14ac:dyDescent="0.65">
      <c r="B98" s="18">
        <f t="shared" si="34"/>
        <v>2021.3568464730342</v>
      </c>
      <c r="C98" s="16"/>
      <c r="D98" s="2">
        <v>44329</v>
      </c>
      <c r="E98" s="94">
        <v>8392</v>
      </c>
      <c r="F98" s="20">
        <f t="shared" si="38"/>
        <v>-1.5370174821072393E-2</v>
      </c>
      <c r="G98" s="20">
        <f t="shared" si="52"/>
        <v>3.2607358188753537E-2</v>
      </c>
      <c r="H98" s="56"/>
      <c r="I98" s="56"/>
      <c r="J98" s="80"/>
      <c r="K98" s="81"/>
      <c r="L98" s="102">
        <v>6</v>
      </c>
      <c r="M98" s="5">
        <v>44329</v>
      </c>
      <c r="N98" s="83">
        <v>8392</v>
      </c>
      <c r="O98" s="29">
        <f t="shared" si="41"/>
        <v>8567.9220767549177</v>
      </c>
      <c r="P98" s="21"/>
      <c r="S98" s="18">
        <f t="shared" si="48"/>
        <v>2021.3568464730342</v>
      </c>
      <c r="T98" s="5">
        <v>44329</v>
      </c>
      <c r="U98" s="83">
        <v>8392</v>
      </c>
      <c r="V98" s="22">
        <f t="shared" si="42"/>
        <v>4.3153526965852507E-2</v>
      </c>
      <c r="W98" s="22">
        <f t="shared" si="43"/>
        <v>-1577.4656541711486</v>
      </c>
      <c r="X98" s="31">
        <f t="shared" si="44"/>
        <v>8372.5343458288517</v>
      </c>
      <c r="Z98" s="18">
        <f t="shared" si="49"/>
        <v>2021.3568464730342</v>
      </c>
      <c r="AA98" s="128">
        <f t="shared" si="50"/>
        <v>44329</v>
      </c>
      <c r="AB98" s="83">
        <f t="shared" si="51"/>
        <v>8392</v>
      </c>
      <c r="AC98" s="22">
        <f t="shared" si="45"/>
        <v>5.8153526965725177E-2</v>
      </c>
      <c r="AD98" s="22">
        <f t="shared" si="46"/>
        <v>-1840.1641462619011</v>
      </c>
      <c r="AE98" s="31">
        <f t="shared" si="47"/>
        <v>8359.8358537380991</v>
      </c>
    </row>
    <row r="99" spans="2:31" ht="15.9" customHeight="1" x14ac:dyDescent="0.65">
      <c r="B99" s="18">
        <f t="shared" si="34"/>
        <v>2021.3609958506277</v>
      </c>
      <c r="C99" s="16"/>
      <c r="D99" s="2">
        <v>44330</v>
      </c>
      <c r="E99" s="94">
        <v>8478</v>
      </c>
      <c r="F99" s="20">
        <f t="shared" si="38"/>
        <v>1.0247855100095328E-2</v>
      </c>
      <c r="G99" s="20">
        <f t="shared" si="52"/>
        <v>4.3189368770764118E-2</v>
      </c>
      <c r="H99" s="56"/>
      <c r="I99" s="56"/>
      <c r="J99" s="80"/>
      <c r="K99" s="81"/>
      <c r="L99" s="102">
        <v>7</v>
      </c>
      <c r="M99" s="5">
        <v>44330</v>
      </c>
      <c r="N99" s="83">
        <v>8478</v>
      </c>
      <c r="O99" s="29">
        <f t="shared" si="41"/>
        <v>8605.6716411054258</v>
      </c>
      <c r="P99" s="21"/>
      <c r="S99" s="18">
        <f t="shared" si="48"/>
        <v>2021.3609958506277</v>
      </c>
      <c r="T99" s="5">
        <v>44330</v>
      </c>
      <c r="U99" s="83">
        <v>8478</v>
      </c>
      <c r="V99" s="22">
        <f t="shared" si="42"/>
        <v>3.9004149372431129E-2</v>
      </c>
      <c r="W99" s="22">
        <f t="shared" si="43"/>
        <v>-1530.3411858233828</v>
      </c>
      <c r="X99" s="31">
        <f t="shared" si="44"/>
        <v>8419.6588141766169</v>
      </c>
      <c r="Z99" s="18">
        <f t="shared" si="49"/>
        <v>2021.3609958506277</v>
      </c>
      <c r="AA99" s="128">
        <f t="shared" si="50"/>
        <v>44330</v>
      </c>
      <c r="AB99" s="83">
        <f t="shared" si="51"/>
        <v>8478</v>
      </c>
      <c r="AC99" s="22">
        <f t="shared" si="45"/>
        <v>5.40041493723038E-2</v>
      </c>
      <c r="AD99" s="22">
        <f t="shared" si="46"/>
        <v>-1799.7487713941016</v>
      </c>
      <c r="AE99" s="31">
        <f t="shared" si="47"/>
        <v>8400.2512286058991</v>
      </c>
    </row>
    <row r="100" spans="2:31" ht="15.9" customHeight="1" x14ac:dyDescent="0.65">
      <c r="B100" s="18">
        <f t="shared" si="34"/>
        <v>2021.3651452282211</v>
      </c>
      <c r="C100" s="16"/>
      <c r="D100" s="2">
        <v>44333</v>
      </c>
      <c r="E100" s="94">
        <v>8819</v>
      </c>
      <c r="F100" s="20">
        <f t="shared" si="38"/>
        <v>4.0221750412833213E-2</v>
      </c>
      <c r="G100" s="20">
        <f t="shared" si="52"/>
        <v>8.5148271194782826E-2</v>
      </c>
      <c r="H100" s="56"/>
      <c r="I100" s="56"/>
      <c r="J100" s="80"/>
      <c r="K100" s="81"/>
      <c r="L100" s="102">
        <v>8</v>
      </c>
      <c r="M100" s="5">
        <v>44333</v>
      </c>
      <c r="N100" s="83">
        <v>8819</v>
      </c>
      <c r="O100" s="29">
        <f t="shared" si="41"/>
        <v>8641.1453351216951</v>
      </c>
      <c r="P100" s="21"/>
      <c r="S100" s="18">
        <f t="shared" si="48"/>
        <v>2021.3651452282211</v>
      </c>
      <c r="T100" s="5">
        <v>44333</v>
      </c>
      <c r="U100" s="83">
        <v>8819</v>
      </c>
      <c r="V100" s="22">
        <f t="shared" si="42"/>
        <v>3.4854771779009752E-2</v>
      </c>
      <c r="W100" s="22">
        <f t="shared" si="43"/>
        <v>-1479.5637973014659</v>
      </c>
      <c r="X100" s="31">
        <f t="shared" si="44"/>
        <v>8470.4362026985345</v>
      </c>
      <c r="Z100" s="18">
        <f t="shared" si="49"/>
        <v>2021.3651452282211</v>
      </c>
      <c r="AA100" s="128">
        <f t="shared" si="50"/>
        <v>44333</v>
      </c>
      <c r="AB100" s="83">
        <f t="shared" si="51"/>
        <v>8819</v>
      </c>
      <c r="AC100" s="22">
        <f t="shared" si="45"/>
        <v>4.9854771778882423E-2</v>
      </c>
      <c r="AD100" s="22">
        <f t="shared" si="46"/>
        <v>-1757.0971186244749</v>
      </c>
      <c r="AE100" s="31">
        <f t="shared" si="47"/>
        <v>8442.9028813755249</v>
      </c>
    </row>
    <row r="101" spans="2:31" ht="15.9" customHeight="1" x14ac:dyDescent="0.65">
      <c r="B101" s="18">
        <f t="shared" si="34"/>
        <v>2021.3692946058145</v>
      </c>
      <c r="C101" s="16"/>
      <c r="D101" s="2">
        <v>44334</v>
      </c>
      <c r="E101" s="94">
        <v>8648</v>
      </c>
      <c r="F101" s="20">
        <f t="shared" si="38"/>
        <v>-1.9389953509468195E-2</v>
      </c>
      <c r="G101" s="20">
        <f t="shared" si="52"/>
        <v>6.41072966654362E-2</v>
      </c>
      <c r="H101" s="56"/>
      <c r="I101" s="56"/>
      <c r="J101" s="80"/>
      <c r="K101" s="81"/>
      <c r="L101" s="102">
        <v>9</v>
      </c>
      <c r="M101" s="5">
        <v>44334</v>
      </c>
      <c r="N101" s="83">
        <v>8648</v>
      </c>
      <c r="O101" s="29">
        <f t="shared" si="41"/>
        <v>8674.761665787426</v>
      </c>
      <c r="P101" s="21"/>
      <c r="S101" s="18">
        <f t="shared" si="48"/>
        <v>2021.3692946058145</v>
      </c>
      <c r="T101" s="5">
        <v>44334</v>
      </c>
      <c r="U101" s="83">
        <v>8648</v>
      </c>
      <c r="V101" s="22">
        <f t="shared" si="42"/>
        <v>3.0705394185588375E-2</v>
      </c>
      <c r="W101" s="22">
        <f t="shared" si="43"/>
        <v>-1424.358876258646</v>
      </c>
      <c r="X101" s="31">
        <f t="shared" si="44"/>
        <v>8525.641123741354</v>
      </c>
      <c r="Z101" s="18">
        <f t="shared" si="49"/>
        <v>2021.3692946058145</v>
      </c>
      <c r="AA101" s="128">
        <f t="shared" si="50"/>
        <v>44334</v>
      </c>
      <c r="AB101" s="83">
        <f t="shared" si="51"/>
        <v>8648</v>
      </c>
      <c r="AC101" s="22">
        <f t="shared" si="45"/>
        <v>4.5705394185461046E-2</v>
      </c>
      <c r="AD101" s="22">
        <f t="shared" si="46"/>
        <v>-1711.8826267871348</v>
      </c>
      <c r="AE101" s="31">
        <f t="shared" si="47"/>
        <v>8488.1173732128645</v>
      </c>
    </row>
    <row r="102" spans="2:31" ht="15.9" customHeight="1" x14ac:dyDescent="0.65">
      <c r="B102" s="18">
        <f t="shared" si="34"/>
        <v>2021.3734439834079</v>
      </c>
      <c r="C102" s="16"/>
      <c r="D102" s="2">
        <v>44335</v>
      </c>
      <c r="E102" s="94">
        <v>8699</v>
      </c>
      <c r="F102" s="20">
        <f t="shared" si="38"/>
        <v>5.8973172987974096E-3</v>
      </c>
      <c r="G102" s="20">
        <f t="shared" si="52"/>
        <v>7.0382675033837827E-2</v>
      </c>
      <c r="H102" s="56"/>
      <c r="I102" s="56"/>
      <c r="J102" s="80"/>
      <c r="K102" s="81"/>
      <c r="L102" s="102">
        <v>10</v>
      </c>
      <c r="M102" s="5">
        <v>44335</v>
      </c>
      <c r="N102" s="83">
        <v>8699</v>
      </c>
      <c r="O102" s="29">
        <f t="shared" si="41"/>
        <v>8706.8252283728671</v>
      </c>
      <c r="P102" s="21"/>
      <c r="S102" s="18">
        <f t="shared" si="48"/>
        <v>2021.3734439834079</v>
      </c>
      <c r="T102" s="5">
        <v>44335</v>
      </c>
      <c r="U102" s="83">
        <v>8699</v>
      </c>
      <c r="V102" s="22">
        <f t="shared" si="42"/>
        <v>2.6556016592166998E-2</v>
      </c>
      <c r="W102" s="22">
        <f t="shared" si="43"/>
        <v>-1363.6530953072875</v>
      </c>
      <c r="X102" s="31">
        <f t="shared" si="44"/>
        <v>8586.346904692713</v>
      </c>
      <c r="Z102" s="18">
        <f t="shared" si="49"/>
        <v>2021.3734439834079</v>
      </c>
      <c r="AA102" s="128">
        <f t="shared" si="50"/>
        <v>44335</v>
      </c>
      <c r="AB102" s="83">
        <f t="shared" ref="AB102:AB115" si="53">U102</f>
        <v>8699</v>
      </c>
      <c r="AC102" s="22">
        <f t="shared" si="45"/>
        <v>4.1556016592039668E-2</v>
      </c>
      <c r="AD102" s="22">
        <f t="shared" si="46"/>
        <v>-1663.6957995306514</v>
      </c>
      <c r="AE102" s="31">
        <f t="shared" si="47"/>
        <v>8536.3042004693489</v>
      </c>
    </row>
    <row r="103" spans="2:31" ht="15.9" customHeight="1" x14ac:dyDescent="0.65">
      <c r="B103" s="18">
        <f t="shared" si="34"/>
        <v>2021.3775933610013</v>
      </c>
      <c r="C103" s="16"/>
      <c r="D103" s="2">
        <v>44336</v>
      </c>
      <c r="E103" s="94">
        <v>8665</v>
      </c>
      <c r="F103" s="20">
        <f t="shared" si="38"/>
        <v>-3.9084952293367056E-3</v>
      </c>
      <c r="G103" s="20">
        <f t="shared" si="52"/>
        <v>6.6199089454903409E-2</v>
      </c>
      <c r="H103" s="56"/>
      <c r="I103" s="56"/>
      <c r="J103" s="80"/>
      <c r="K103" s="81"/>
      <c r="L103" s="102">
        <v>11</v>
      </c>
      <c r="M103" s="5">
        <v>44336</v>
      </c>
      <c r="N103" s="83">
        <v>8665</v>
      </c>
      <c r="O103" s="29">
        <f t="shared" si="41"/>
        <v>8737.5658796923781</v>
      </c>
      <c r="P103" s="21"/>
      <c r="S103" s="18">
        <f t="shared" si="48"/>
        <v>2021.3775933610013</v>
      </c>
      <c r="T103" s="5">
        <v>44336</v>
      </c>
      <c r="U103" s="83">
        <v>8665</v>
      </c>
      <c r="V103" s="22">
        <f t="shared" si="42"/>
        <v>2.240663899874562E-2</v>
      </c>
      <c r="W103" s="22">
        <f t="shared" si="43"/>
        <v>-1295.8897010191802</v>
      </c>
      <c r="X103" s="31">
        <f t="shared" si="44"/>
        <v>8654.1102989808205</v>
      </c>
      <c r="Z103" s="18">
        <f t="shared" si="49"/>
        <v>2021.3775933610013</v>
      </c>
      <c r="AA103" s="128">
        <f t="shared" ref="AA103:AA115" si="54">T103</f>
        <v>44336</v>
      </c>
      <c r="AB103" s="83">
        <f t="shared" si="53"/>
        <v>8665</v>
      </c>
      <c r="AC103" s="22">
        <f t="shared" si="45"/>
        <v>3.7406638998618291E-2</v>
      </c>
      <c r="AD103" s="22">
        <f t="shared" si="46"/>
        <v>-1612.0123077904823</v>
      </c>
      <c r="AE103" s="31">
        <f t="shared" si="47"/>
        <v>8587.9876922095173</v>
      </c>
    </row>
    <row r="104" spans="2:31" ht="15.9" customHeight="1" x14ac:dyDescent="0.65">
      <c r="B104" s="18">
        <f t="shared" si="34"/>
        <v>2021.3817427385948</v>
      </c>
      <c r="C104" s="16"/>
      <c r="D104" s="2">
        <v>44337</v>
      </c>
      <c r="E104" s="94">
        <v>8743</v>
      </c>
      <c r="F104" s="20">
        <f t="shared" ref="F104:F119" si="55">IF(E104="","",(E104-E103)/E103)</f>
        <v>9.0017311021350268E-3</v>
      </c>
      <c r="G104" s="20">
        <f t="shared" ref="G104:G119" si="56">IF(E104="","",(E104-$E$92)/$E$92)</f>
        <v>7.5796726959517655E-2</v>
      </c>
      <c r="H104" s="56"/>
      <c r="I104" s="56"/>
      <c r="J104" s="80"/>
      <c r="K104" s="81"/>
      <c r="L104" s="102">
        <v>12</v>
      </c>
      <c r="M104" s="5">
        <v>44337</v>
      </c>
      <c r="N104" s="83">
        <v>8743</v>
      </c>
      <c r="O104" s="29">
        <f t="shared" si="41"/>
        <v>8767.1621275214875</v>
      </c>
      <c r="P104" s="21"/>
      <c r="S104" s="18">
        <f t="shared" si="48"/>
        <v>2021.3817427385948</v>
      </c>
      <c r="T104" s="5">
        <v>44337</v>
      </c>
      <c r="U104" s="83">
        <v>8743</v>
      </c>
      <c r="V104" s="22">
        <f t="shared" si="42"/>
        <v>1.8257261405324243E-2</v>
      </c>
      <c r="W104" s="22">
        <f t="shared" si="43"/>
        <v>-1218.6688582394797</v>
      </c>
      <c r="X104" s="31">
        <f t="shared" si="44"/>
        <v>8731.33114176052</v>
      </c>
      <c r="Z104" s="18">
        <f t="shared" si="49"/>
        <v>2021.3817427385948</v>
      </c>
      <c r="AA104" s="128">
        <f t="shared" si="54"/>
        <v>44337</v>
      </c>
      <c r="AB104" s="83">
        <f t="shared" si="53"/>
        <v>8743</v>
      </c>
      <c r="AC104" s="22">
        <f t="shared" si="45"/>
        <v>3.3257261405196914E-2</v>
      </c>
      <c r="AD104" s="22">
        <f t="shared" si="46"/>
        <v>-1556.1436755681548</v>
      </c>
      <c r="AE104" s="31">
        <f t="shared" si="47"/>
        <v>8643.8563244318448</v>
      </c>
    </row>
    <row r="105" spans="2:31" ht="15.9" customHeight="1" x14ac:dyDescent="0.65">
      <c r="B105" s="18">
        <f t="shared" si="34"/>
        <v>2021.3858921161882</v>
      </c>
      <c r="C105" s="16"/>
      <c r="D105" s="2">
        <v>44340</v>
      </c>
      <c r="E105" s="94">
        <v>8835</v>
      </c>
      <c r="F105" s="20">
        <f t="shared" si="55"/>
        <v>1.0522703877387624E-2</v>
      </c>
      <c r="G105" s="20">
        <f t="shared" si="56"/>
        <v>8.7117017349575485E-2</v>
      </c>
      <c r="H105" s="56"/>
      <c r="I105" s="56"/>
      <c r="J105" s="80"/>
      <c r="K105" s="81"/>
      <c r="L105" s="102">
        <v>13</v>
      </c>
      <c r="M105" s="5">
        <v>44340</v>
      </c>
      <c r="N105" s="83">
        <v>8835</v>
      </c>
      <c r="O105" s="29">
        <f t="shared" si="41"/>
        <v>8795.7558757575389</v>
      </c>
      <c r="P105" s="21"/>
      <c r="S105" s="18">
        <f t="shared" si="48"/>
        <v>2021.3858921161882</v>
      </c>
      <c r="T105" s="5">
        <v>44340</v>
      </c>
      <c r="U105" s="83">
        <v>8835</v>
      </c>
      <c r="V105" s="22">
        <f t="shared" si="42"/>
        <v>1.4107883811902866E-2</v>
      </c>
      <c r="W105" s="22">
        <f t="shared" si="43"/>
        <v>-1127.9597055869187</v>
      </c>
      <c r="X105" s="31">
        <f t="shared" si="44"/>
        <v>8822.0402944130819</v>
      </c>
      <c r="Z105" s="18">
        <f t="shared" si="49"/>
        <v>2021.3858921161882</v>
      </c>
      <c r="AA105" s="128">
        <f t="shared" si="54"/>
        <v>44340</v>
      </c>
      <c r="AB105" s="83">
        <f t="shared" si="53"/>
        <v>8835</v>
      </c>
      <c r="AC105" s="22">
        <f t="shared" si="45"/>
        <v>2.9107883811775537E-2</v>
      </c>
      <c r="AD105" s="22">
        <f t="shared" si="46"/>
        <v>-1495.157475707766</v>
      </c>
      <c r="AE105" s="31">
        <f t="shared" si="47"/>
        <v>8704.8425242922349</v>
      </c>
    </row>
    <row r="106" spans="2:31" ht="15.9" customHeight="1" x14ac:dyDescent="0.65">
      <c r="B106" s="18">
        <f t="shared" si="34"/>
        <v>2021.3900414937816</v>
      </c>
      <c r="C106" s="16"/>
      <c r="D106" s="2">
        <v>44341</v>
      </c>
      <c r="E106" s="94">
        <v>8877</v>
      </c>
      <c r="F106" s="20">
        <f t="shared" si="55"/>
        <v>4.753820033955857E-3</v>
      </c>
      <c r="G106" s="20">
        <f t="shared" si="56"/>
        <v>9.2284976005906239E-2</v>
      </c>
      <c r="H106" s="56"/>
      <c r="I106" s="56"/>
      <c r="J106" s="80"/>
      <c r="K106" s="81"/>
      <c r="L106" s="102">
        <v>14</v>
      </c>
      <c r="M106" s="5">
        <v>44341</v>
      </c>
      <c r="N106" s="83">
        <v>8877</v>
      </c>
      <c r="O106" s="29">
        <f t="shared" si="41"/>
        <v>8823.4621359264129</v>
      </c>
      <c r="P106" s="21"/>
      <c r="S106" s="18">
        <f t="shared" si="48"/>
        <v>2021.3900414937816</v>
      </c>
      <c r="T106" s="5">
        <v>44341</v>
      </c>
      <c r="U106" s="83">
        <v>8877</v>
      </c>
      <c r="V106" s="22">
        <f t="shared" si="42"/>
        <v>9.9585062184814888E-3</v>
      </c>
      <c r="W106" s="22">
        <f t="shared" si="43"/>
        <v>-1016.0457951521856</v>
      </c>
      <c r="X106" s="31">
        <f t="shared" si="44"/>
        <v>8933.9542048478143</v>
      </c>
      <c r="Z106" s="18">
        <f t="shared" si="49"/>
        <v>2021.3900414937816</v>
      </c>
      <c r="AA106" s="128">
        <f t="shared" si="54"/>
        <v>44341</v>
      </c>
      <c r="AB106" s="83">
        <f t="shared" si="53"/>
        <v>8877</v>
      </c>
      <c r="AC106" s="22">
        <f t="shared" si="45"/>
        <v>2.495850621835416E-2</v>
      </c>
      <c r="AD106" s="22">
        <f t="shared" si="46"/>
        <v>-1427.7406459913361</v>
      </c>
      <c r="AE106" s="31">
        <f t="shared" si="47"/>
        <v>8772.2593540086636</v>
      </c>
    </row>
    <row r="107" spans="2:31" ht="15.9" customHeight="1" x14ac:dyDescent="0.65">
      <c r="B107" s="18">
        <f t="shared" si="34"/>
        <v>2021.394190871375</v>
      </c>
      <c r="C107" s="16"/>
      <c r="D107" s="2">
        <v>44342</v>
      </c>
      <c r="E107" s="94">
        <v>8980</v>
      </c>
      <c r="F107" s="20">
        <f t="shared" si="55"/>
        <v>1.1603019037963276E-2</v>
      </c>
      <c r="G107" s="20">
        <f t="shared" si="56"/>
        <v>0.10495877937738403</v>
      </c>
      <c r="H107" s="56"/>
      <c r="I107" s="56"/>
      <c r="J107" s="80"/>
      <c r="K107" s="81"/>
      <c r="L107" s="102">
        <v>15</v>
      </c>
      <c r="M107" s="5">
        <v>44342</v>
      </c>
      <c r="N107" s="83">
        <v>8980</v>
      </c>
      <c r="O107" s="29">
        <f t="shared" si="41"/>
        <v>8850.3756581908474</v>
      </c>
      <c r="P107" s="21"/>
      <c r="S107" s="18">
        <f t="shared" si="48"/>
        <v>2021.394190871375</v>
      </c>
      <c r="T107" s="5">
        <v>44342</v>
      </c>
      <c r="U107" s="83">
        <v>8980</v>
      </c>
      <c r="V107" s="22">
        <f t="shared" si="42"/>
        <v>5.8091286250601115E-3</v>
      </c>
      <c r="W107" s="22">
        <f t="shared" si="43"/>
        <v>-864.34738221576401</v>
      </c>
      <c r="X107" s="31">
        <f t="shared" si="44"/>
        <v>9085.6526177842352</v>
      </c>
      <c r="Z107" s="18">
        <f t="shared" si="49"/>
        <v>2021.394190871375</v>
      </c>
      <c r="AA107" s="128">
        <f t="shared" si="54"/>
        <v>44342</v>
      </c>
      <c r="AB107" s="83">
        <f t="shared" si="53"/>
        <v>8980</v>
      </c>
      <c r="AC107" s="22">
        <f t="shared" si="45"/>
        <v>2.0809128624932782E-2</v>
      </c>
      <c r="AD107" s="22">
        <f t="shared" si="46"/>
        <v>-1351.9477745047225</v>
      </c>
      <c r="AE107" s="31">
        <f t="shared" si="47"/>
        <v>8848.0522254952775</v>
      </c>
    </row>
    <row r="108" spans="2:31" ht="15.9" customHeight="1" x14ac:dyDescent="0.65">
      <c r="B108" s="18">
        <f t="shared" si="34"/>
        <v>2021.3983402489685</v>
      </c>
      <c r="C108" s="16"/>
      <c r="D108" s="2">
        <v>44343</v>
      </c>
      <c r="E108" s="94">
        <v>8906</v>
      </c>
      <c r="F108" s="20">
        <f t="shared" si="55"/>
        <v>-8.2405345211581296E-3</v>
      </c>
      <c r="G108" s="20">
        <f t="shared" si="56"/>
        <v>9.5853328411467945E-2</v>
      </c>
      <c r="H108" s="56"/>
      <c r="I108" s="56"/>
      <c r="J108" s="80"/>
      <c r="K108" s="81"/>
      <c r="L108" s="102">
        <v>16</v>
      </c>
      <c r="M108" s="5">
        <v>44343</v>
      </c>
      <c r="N108" s="83">
        <v>8906</v>
      </c>
      <c r="O108" s="29">
        <f t="shared" si="41"/>
        <v>8876.5755979782061</v>
      </c>
      <c r="P108" s="21"/>
      <c r="S108" s="18">
        <f t="shared" si="48"/>
        <v>2021.3983402489685</v>
      </c>
      <c r="T108" s="5">
        <v>44343</v>
      </c>
      <c r="U108" s="83">
        <v>8906</v>
      </c>
      <c r="V108" s="22">
        <f t="shared" si="42"/>
        <v>1.6597510316387343E-3</v>
      </c>
      <c r="W108" s="22">
        <f t="shared" si="43"/>
        <v>-593.56448455381849</v>
      </c>
      <c r="X108" s="31">
        <f t="shared" si="44"/>
        <v>9356.4355154461809</v>
      </c>
      <c r="Z108" s="18">
        <f t="shared" si="49"/>
        <v>2021.3983402489685</v>
      </c>
      <c r="AA108" s="128">
        <f t="shared" si="54"/>
        <v>44343</v>
      </c>
      <c r="AB108" s="83">
        <f t="shared" si="53"/>
        <v>8906</v>
      </c>
      <c r="AC108" s="22">
        <f t="shared" si="45"/>
        <v>1.6659751031511405E-2</v>
      </c>
      <c r="AD108" s="22">
        <f t="shared" si="46"/>
        <v>-1264.6906240796341</v>
      </c>
      <c r="AE108" s="31">
        <f t="shared" si="47"/>
        <v>8935.3093759203657</v>
      </c>
    </row>
    <row r="109" spans="2:31" ht="15.9" customHeight="1" x14ac:dyDescent="0.65">
      <c r="B109" s="18">
        <f t="shared" si="34"/>
        <v>2021.4024896265619</v>
      </c>
      <c r="C109" s="16"/>
      <c r="D109" s="2">
        <v>44344</v>
      </c>
      <c r="E109" s="94">
        <v>9135</v>
      </c>
      <c r="F109" s="20">
        <f t="shared" si="55"/>
        <v>2.5713002470244779E-2</v>
      </c>
      <c r="G109" s="20">
        <f t="shared" si="56"/>
        <v>0.12403100775193798</v>
      </c>
      <c r="H109" s="56"/>
      <c r="I109" s="56"/>
      <c r="J109" s="80"/>
      <c r="K109" s="81"/>
      <c r="L109" s="102">
        <v>17</v>
      </c>
      <c r="M109" s="5">
        <v>44344</v>
      </c>
      <c r="N109" s="83">
        <v>9135</v>
      </c>
      <c r="O109" s="29">
        <f t="shared" si="41"/>
        <v>8902.1288857826421</v>
      </c>
      <c r="P109" s="21"/>
      <c r="S109" s="18">
        <f t="shared" si="48"/>
        <v>2021.4024896265619</v>
      </c>
      <c r="T109" s="5">
        <v>44344</v>
      </c>
      <c r="U109" s="83">
        <v>9135</v>
      </c>
      <c r="V109" s="22">
        <f t="shared" si="42"/>
        <v>-2.489626561782643E-3</v>
      </c>
      <c r="W109" s="22" t="e">
        <f t="shared" si="43"/>
        <v>#NUM!</v>
      </c>
      <c r="X109" s="23" t="e">
        <f t="shared" si="44"/>
        <v>#NUM!</v>
      </c>
      <c r="Z109" s="18">
        <f t="shared" si="49"/>
        <v>2021.4024896265619</v>
      </c>
      <c r="AA109" s="128">
        <f t="shared" si="54"/>
        <v>44344</v>
      </c>
      <c r="AB109" s="83">
        <f t="shared" si="53"/>
        <v>9135</v>
      </c>
      <c r="AC109" s="22">
        <f t="shared" si="45"/>
        <v>1.2510373438090028E-2</v>
      </c>
      <c r="AD109" s="22">
        <f t="shared" si="46"/>
        <v>-1160.5526001453311</v>
      </c>
      <c r="AE109" s="31">
        <f t="shared" si="47"/>
        <v>9039.4473998546691</v>
      </c>
    </row>
    <row r="110" spans="2:31" ht="15.9" customHeight="1" x14ac:dyDescent="0.65">
      <c r="B110" s="18">
        <f t="shared" si="34"/>
        <v>2021.4066390041553</v>
      </c>
      <c r="C110" s="16"/>
      <c r="D110" s="2">
        <v>44347</v>
      </c>
      <c r="E110" s="94">
        <v>9115</v>
      </c>
      <c r="F110" s="20">
        <f t="shared" si="55"/>
        <v>-2.1893814997263274E-3</v>
      </c>
      <c r="G110" s="20">
        <f t="shared" si="56"/>
        <v>0.12157007505844715</v>
      </c>
      <c r="H110" s="56"/>
      <c r="I110" s="56"/>
      <c r="J110" s="80"/>
      <c r="K110" s="81"/>
      <c r="L110" s="102">
        <v>18</v>
      </c>
      <c r="M110" s="5">
        <v>44347</v>
      </c>
      <c r="N110" s="83">
        <v>9115</v>
      </c>
      <c r="O110" s="29">
        <f t="shared" si="41"/>
        <v>8927.0927151065644</v>
      </c>
      <c r="P110" s="21"/>
      <c r="S110" s="18">
        <f t="shared" si="48"/>
        <v>2021.4066390041553</v>
      </c>
      <c r="T110" s="5">
        <v>44347</v>
      </c>
      <c r="U110" s="83">
        <v>9115</v>
      </c>
      <c r="V110" s="22">
        <f t="shared" si="42"/>
        <v>-6.6390041552040202E-3</v>
      </c>
      <c r="W110" s="22" t="e">
        <f t="shared" si="43"/>
        <v>#NUM!</v>
      </c>
      <c r="X110" s="23" t="e">
        <f t="shared" si="44"/>
        <v>#NUM!</v>
      </c>
      <c r="Z110" s="18">
        <f t="shared" si="49"/>
        <v>2021.4066390041553</v>
      </c>
      <c r="AA110" s="128">
        <f t="shared" si="54"/>
        <v>44347</v>
      </c>
      <c r="AB110" s="83">
        <f t="shared" si="53"/>
        <v>9115</v>
      </c>
      <c r="AC110" s="22">
        <f t="shared" si="45"/>
        <v>8.3609958446686505E-3</v>
      </c>
      <c r="AD110" s="22">
        <f t="shared" si="46"/>
        <v>-1028.3978241189222</v>
      </c>
      <c r="AE110" s="31">
        <f t="shared" si="47"/>
        <v>9171.6021758810784</v>
      </c>
    </row>
    <row r="111" spans="2:31" ht="15.9" customHeight="1" x14ac:dyDescent="0.65">
      <c r="B111" s="18">
        <f t="shared" si="34"/>
        <v>2021.4107883817487</v>
      </c>
      <c r="C111" s="16"/>
      <c r="D111" s="2">
        <v>44348</v>
      </c>
      <c r="E111" s="94">
        <v>9423</v>
      </c>
      <c r="F111" s="20">
        <f t="shared" si="55"/>
        <v>3.3790455293472299E-2</v>
      </c>
      <c r="G111" s="20">
        <f>IF(E111="","",(E111-$E$92)/$E$92)</f>
        <v>0.15946843853820597</v>
      </c>
      <c r="H111" s="56"/>
      <c r="I111" s="56"/>
      <c r="J111" s="80"/>
      <c r="K111" s="81"/>
      <c r="L111" s="102">
        <v>19</v>
      </c>
      <c r="M111" s="5">
        <f>D111</f>
        <v>44348</v>
      </c>
      <c r="N111" s="83">
        <f t="shared" ref="N111:N116" si="57">IF(E111="","",E111)</f>
        <v>9423</v>
      </c>
      <c r="O111" s="29">
        <f t="shared" si="41"/>
        <v>8951.5164151640638</v>
      </c>
      <c r="P111" s="21"/>
      <c r="S111" s="18">
        <f t="shared" si="48"/>
        <v>2021.4107883817487</v>
      </c>
      <c r="T111" s="5">
        <f>M111</f>
        <v>44348</v>
      </c>
      <c r="U111" s="83">
        <f t="shared" ref="U111:U115" si="58">N111</f>
        <v>9423</v>
      </c>
      <c r="V111" s="22">
        <f t="shared" si="42"/>
        <v>-1.0788381748625397E-2</v>
      </c>
      <c r="W111" s="22"/>
      <c r="X111" s="23"/>
      <c r="Z111" s="18">
        <f t="shared" si="49"/>
        <v>2021.4107883817487</v>
      </c>
      <c r="AA111" s="128">
        <f t="shared" si="54"/>
        <v>44348</v>
      </c>
      <c r="AB111" s="83">
        <f t="shared" si="53"/>
        <v>9423</v>
      </c>
      <c r="AC111" s="22">
        <f t="shared" si="45"/>
        <v>4.2116182512472733E-3</v>
      </c>
      <c r="AD111" s="22">
        <f t="shared" si="46"/>
        <v>-837.17923262317959</v>
      </c>
      <c r="AE111" s="31">
        <f t="shared" si="47"/>
        <v>9362.8207673768211</v>
      </c>
    </row>
    <row r="112" spans="2:31" ht="15.9" customHeight="1" x14ac:dyDescent="0.65">
      <c r="B112" s="18">
        <f t="shared" si="34"/>
        <v>2021.4149377593421</v>
      </c>
      <c r="C112" s="16"/>
      <c r="D112" s="2">
        <v>44349</v>
      </c>
      <c r="E112" s="94"/>
      <c r="F112" s="20" t="str">
        <f t="shared" si="55"/>
        <v/>
      </c>
      <c r="G112" s="20" t="str">
        <f t="shared" si="56"/>
        <v/>
      </c>
      <c r="H112" s="56"/>
      <c r="I112" s="56"/>
      <c r="J112" s="80"/>
      <c r="K112" s="81"/>
      <c r="L112" s="102">
        <v>20</v>
      </c>
      <c r="M112" s="5">
        <f>D112</f>
        <v>44349</v>
      </c>
      <c r="N112" s="83" t="str">
        <f t="shared" si="57"/>
        <v/>
      </c>
      <c r="O112" s="29">
        <f t="shared" si="41"/>
        <v>8975.4428846419687</v>
      </c>
      <c r="P112" s="21"/>
      <c r="S112" s="18">
        <f t="shared" si="48"/>
        <v>2021.4149377593421</v>
      </c>
      <c r="T112" s="5">
        <f>M112</f>
        <v>44349</v>
      </c>
      <c r="U112" s="83" t="str">
        <f t="shared" si="58"/>
        <v/>
      </c>
      <c r="V112" s="22">
        <f t="shared" si="42"/>
        <v>-1.4937759342046775E-2</v>
      </c>
      <c r="W112" s="22"/>
      <c r="X112" s="23"/>
      <c r="Z112" s="18">
        <f t="shared" si="49"/>
        <v>2021.4149377593421</v>
      </c>
      <c r="AA112" s="128">
        <f t="shared" si="54"/>
        <v>44349</v>
      </c>
      <c r="AB112" s="83" t="str">
        <f t="shared" si="53"/>
        <v/>
      </c>
      <c r="AC112" s="22">
        <f t="shared" si="45"/>
        <v>6.2240657825896051E-5</v>
      </c>
      <c r="AD112" s="22">
        <f t="shared" si="46"/>
        <v>-236.43186012368332</v>
      </c>
      <c r="AE112" s="31">
        <f t="shared" si="47"/>
        <v>9963.5681398763172</v>
      </c>
    </row>
    <row r="113" spans="2:31" ht="15.9" customHeight="1" x14ac:dyDescent="0.65">
      <c r="B113" s="18">
        <f t="shared" si="34"/>
        <v>2021.4190871369356</v>
      </c>
      <c r="C113" s="16"/>
      <c r="D113" s="2">
        <v>44350</v>
      </c>
      <c r="E113" s="94"/>
      <c r="F113" s="20" t="str">
        <f t="shared" si="55"/>
        <v/>
      </c>
      <c r="G113" s="20" t="str">
        <f t="shared" si="56"/>
        <v/>
      </c>
      <c r="H113" s="56"/>
      <c r="I113" s="56"/>
      <c r="J113" s="80"/>
      <c r="K113" s="81"/>
      <c r="L113" s="102">
        <v>21</v>
      </c>
      <c r="M113" s="5">
        <f>D113</f>
        <v>44350</v>
      </c>
      <c r="N113" s="83" t="str">
        <f t="shared" si="57"/>
        <v/>
      </c>
      <c r="O113" s="29">
        <f t="shared" si="41"/>
        <v>8998.9097060558634</v>
      </c>
      <c r="P113" s="21"/>
      <c r="S113" s="18">
        <f t="shared" si="48"/>
        <v>2021.4190871369356</v>
      </c>
      <c r="T113" s="5">
        <f>M113</f>
        <v>44350</v>
      </c>
      <c r="U113" s="83" t="str">
        <f t="shared" si="58"/>
        <v/>
      </c>
      <c r="V113" s="22">
        <f t="shared" si="42"/>
        <v>-1.9087136935468152E-2</v>
      </c>
      <c r="W113" s="22"/>
      <c r="X113" s="23"/>
      <c r="Z113" s="18">
        <f t="shared" si="49"/>
        <v>2021.4190871369356</v>
      </c>
      <c r="AA113" s="128">
        <f t="shared" si="54"/>
        <v>44350</v>
      </c>
      <c r="AB113" s="83" t="str">
        <f t="shared" si="53"/>
        <v/>
      </c>
      <c r="AC113" s="22">
        <f t="shared" si="45"/>
        <v>-4.0871369355954812E-3</v>
      </c>
      <c r="AD113" s="22" t="e">
        <f t="shared" si="46"/>
        <v>#NUM!</v>
      </c>
      <c r="AE113" s="31" t="e">
        <f t="shared" si="47"/>
        <v>#NUM!</v>
      </c>
    </row>
    <row r="114" spans="2:31" ht="15.9" customHeight="1" x14ac:dyDescent="0.65">
      <c r="B114" s="18">
        <f t="shared" si="34"/>
        <v>2021.423236514529</v>
      </c>
      <c r="C114" s="16"/>
      <c r="D114" s="2">
        <v>44351</v>
      </c>
      <c r="E114" s="94"/>
      <c r="F114" s="20" t="str">
        <f t="shared" si="55"/>
        <v/>
      </c>
      <c r="G114" s="20" t="str">
        <f t="shared" si="56"/>
        <v/>
      </c>
      <c r="H114" s="56"/>
      <c r="I114" s="56"/>
      <c r="J114" s="80"/>
      <c r="K114" s="81"/>
      <c r="L114" s="102"/>
      <c r="M114" s="5">
        <f>D114</f>
        <v>44351</v>
      </c>
      <c r="N114" s="83" t="str">
        <f t="shared" si="57"/>
        <v/>
      </c>
      <c r="O114" s="80"/>
      <c r="P114" s="21"/>
      <c r="S114" s="18">
        <f t="shared" si="48"/>
        <v>2021.423236514529</v>
      </c>
      <c r="T114" s="5">
        <f>M114</f>
        <v>44351</v>
      </c>
      <c r="U114" s="83" t="str">
        <f t="shared" si="58"/>
        <v/>
      </c>
      <c r="V114" s="22">
        <f t="shared" si="42"/>
        <v>-2.3236514528889529E-2</v>
      </c>
      <c r="W114" s="22"/>
      <c r="X114" s="23"/>
      <c r="Z114" s="18">
        <f t="shared" si="49"/>
        <v>2021.423236514529</v>
      </c>
      <c r="AA114" s="128">
        <f t="shared" si="54"/>
        <v>44351</v>
      </c>
      <c r="AB114" s="83" t="str">
        <f t="shared" si="53"/>
        <v/>
      </c>
      <c r="AC114" s="22">
        <f t="shared" si="45"/>
        <v>-8.2365145290168584E-3</v>
      </c>
      <c r="AD114" s="22" t="e">
        <f t="shared" si="46"/>
        <v>#NUM!</v>
      </c>
      <c r="AE114" s="31" t="e">
        <f t="shared" si="47"/>
        <v>#NUM!</v>
      </c>
    </row>
    <row r="115" spans="2:31" ht="15.9" customHeight="1" x14ac:dyDescent="0.65">
      <c r="B115" s="18">
        <f t="shared" si="34"/>
        <v>2021.4273858921224</v>
      </c>
      <c r="C115" s="16"/>
      <c r="D115" s="2">
        <v>44354</v>
      </c>
      <c r="E115" s="118"/>
      <c r="F115" s="20" t="str">
        <f t="shared" si="55"/>
        <v/>
      </c>
      <c r="G115" s="20" t="str">
        <f t="shared" si="56"/>
        <v/>
      </c>
      <c r="H115" s="56"/>
      <c r="I115" s="56"/>
      <c r="J115" s="80"/>
      <c r="K115" s="81"/>
      <c r="L115" s="102"/>
      <c r="M115" s="5">
        <f>D115</f>
        <v>44354</v>
      </c>
      <c r="N115" s="83" t="str">
        <f t="shared" si="57"/>
        <v/>
      </c>
      <c r="O115" s="80"/>
      <c r="P115" s="21"/>
      <c r="S115" s="18">
        <f t="shared" si="48"/>
        <v>2021.4273858921224</v>
      </c>
      <c r="T115" s="5">
        <f>M115</f>
        <v>44354</v>
      </c>
      <c r="U115" s="83" t="str">
        <f t="shared" si="58"/>
        <v/>
      </c>
      <c r="V115" s="22">
        <f t="shared" si="42"/>
        <v>-2.7385892122310906E-2</v>
      </c>
      <c r="W115" s="22"/>
      <c r="X115" s="23"/>
      <c r="Z115" s="18">
        <f t="shared" si="49"/>
        <v>2021.4273858921224</v>
      </c>
      <c r="AA115" s="128">
        <f t="shared" si="54"/>
        <v>44354</v>
      </c>
      <c r="AB115" s="83" t="str">
        <f t="shared" si="53"/>
        <v/>
      </c>
      <c r="AC115" s="22">
        <f t="shared" si="45"/>
        <v>-1.2385892122438236E-2</v>
      </c>
      <c r="AD115" s="22"/>
      <c r="AE115" s="23"/>
    </row>
    <row r="116" spans="2:31" ht="15.9" customHeight="1" x14ac:dyDescent="0.65">
      <c r="B116" s="18">
        <f t="shared" si="34"/>
        <v>2021.4315352697158</v>
      </c>
      <c r="C116" s="16"/>
      <c r="D116" s="2">
        <v>44355</v>
      </c>
      <c r="E116" s="94"/>
      <c r="F116" s="20" t="str">
        <f t="shared" ref="F116:F132" si="59">IF(E116="","",(E116-E115)/E115)</f>
        <v/>
      </c>
      <c r="G116" s="20" t="str">
        <f t="shared" ref="G116:G132" si="60">IF(E116="","",(E116-$E$92)/$E$92)</f>
        <v/>
      </c>
      <c r="H116" s="56"/>
      <c r="I116" s="56"/>
      <c r="J116" s="80"/>
      <c r="K116" s="81"/>
      <c r="N116" s="83" t="str">
        <f t="shared" si="57"/>
        <v/>
      </c>
      <c r="V116" s="22"/>
      <c r="W116" s="22"/>
      <c r="X116" s="23"/>
    </row>
    <row r="117" spans="2:31" ht="15.9" customHeight="1" x14ac:dyDescent="0.65">
      <c r="B117" s="18">
        <f t="shared" si="34"/>
        <v>2021.4356846473092</v>
      </c>
      <c r="C117" s="16"/>
      <c r="D117" s="2">
        <v>44356</v>
      </c>
      <c r="E117" s="118"/>
      <c r="F117" s="20" t="str">
        <f t="shared" si="59"/>
        <v/>
      </c>
      <c r="G117" s="20" t="str">
        <f t="shared" si="60"/>
        <v/>
      </c>
      <c r="H117" s="56"/>
      <c r="I117" s="56"/>
      <c r="J117" s="80"/>
      <c r="K117" s="81"/>
      <c r="V117" s="22"/>
      <c r="W117" s="22"/>
      <c r="X117" s="23"/>
    </row>
    <row r="118" spans="2:31" ht="15.9" customHeight="1" x14ac:dyDescent="0.65">
      <c r="B118" s="18">
        <f t="shared" si="34"/>
        <v>2021.4398340249027</v>
      </c>
      <c r="C118" s="16"/>
      <c r="D118" s="2">
        <v>44357</v>
      </c>
      <c r="E118" s="94"/>
      <c r="F118" s="20" t="str">
        <f t="shared" si="59"/>
        <v/>
      </c>
      <c r="G118" s="20" t="str">
        <f t="shared" si="60"/>
        <v/>
      </c>
      <c r="H118" s="56"/>
      <c r="I118" s="56"/>
      <c r="J118" s="80"/>
      <c r="K118" s="81"/>
      <c r="V118" s="22"/>
      <c r="W118" s="22"/>
      <c r="X118" s="23"/>
    </row>
    <row r="119" spans="2:31" ht="15.9" customHeight="1" x14ac:dyDescent="0.65">
      <c r="B119" s="18">
        <f t="shared" si="34"/>
        <v>2021.4439834024961</v>
      </c>
      <c r="C119" s="16"/>
      <c r="D119" s="2">
        <v>44358</v>
      </c>
      <c r="E119" s="118"/>
      <c r="F119" s="20" t="str">
        <f t="shared" si="59"/>
        <v/>
      </c>
      <c r="G119" s="20" t="str">
        <f t="shared" si="60"/>
        <v/>
      </c>
      <c r="H119" s="56"/>
      <c r="I119" s="56"/>
      <c r="J119" s="80"/>
      <c r="K119" s="81"/>
      <c r="V119" s="22"/>
      <c r="W119" s="22"/>
      <c r="X119" s="23"/>
    </row>
    <row r="120" spans="2:31" ht="15.9" customHeight="1" x14ac:dyDescent="0.65">
      <c r="B120" s="18">
        <f t="shared" si="34"/>
        <v>2021.4481327800895</v>
      </c>
      <c r="C120" s="16"/>
      <c r="D120" s="2">
        <v>44361</v>
      </c>
      <c r="E120" s="94"/>
      <c r="F120" s="20" t="str">
        <f t="shared" si="59"/>
        <v/>
      </c>
      <c r="G120" s="20" t="str">
        <f t="shared" si="60"/>
        <v/>
      </c>
      <c r="H120" s="56"/>
      <c r="I120" s="56"/>
      <c r="J120" s="80"/>
      <c r="K120" s="81"/>
      <c r="V120" s="22"/>
      <c r="W120" s="22"/>
      <c r="X120" s="23"/>
    </row>
    <row r="121" spans="2:31" ht="15.9" customHeight="1" x14ac:dyDescent="0.65">
      <c r="B121" s="18">
        <f t="shared" si="34"/>
        <v>2021.4522821576829</v>
      </c>
      <c r="C121" s="16"/>
      <c r="D121" s="2">
        <v>44362</v>
      </c>
      <c r="E121" s="118"/>
      <c r="F121" s="20" t="str">
        <f t="shared" si="59"/>
        <v/>
      </c>
      <c r="G121" s="20" t="str">
        <f t="shared" si="60"/>
        <v/>
      </c>
      <c r="H121" s="56"/>
      <c r="I121" s="56"/>
      <c r="J121" s="80"/>
      <c r="K121" s="81"/>
      <c r="V121" s="22"/>
      <c r="W121" s="22"/>
      <c r="X121" s="23"/>
    </row>
    <row r="122" spans="2:31" ht="15.9" customHeight="1" x14ac:dyDescent="0.65">
      <c r="B122" s="18">
        <f t="shared" si="34"/>
        <v>2021.4564315352764</v>
      </c>
      <c r="C122" s="16"/>
      <c r="D122" s="2">
        <v>44363</v>
      </c>
      <c r="E122" s="94"/>
      <c r="F122" s="20" t="str">
        <f t="shared" si="59"/>
        <v/>
      </c>
      <c r="G122" s="20" t="str">
        <f t="shared" si="60"/>
        <v/>
      </c>
      <c r="H122" s="56"/>
      <c r="I122" s="56"/>
      <c r="J122" s="80"/>
      <c r="K122" s="81"/>
      <c r="V122" s="22"/>
      <c r="W122" s="22"/>
      <c r="X122" s="23"/>
    </row>
    <row r="123" spans="2:31" ht="15.9" customHeight="1" x14ac:dyDescent="0.65">
      <c r="B123" s="18">
        <f t="shared" si="34"/>
        <v>2021.4605809128698</v>
      </c>
      <c r="C123" s="16"/>
      <c r="D123" s="2">
        <v>44364</v>
      </c>
      <c r="E123" s="118"/>
      <c r="F123" s="20" t="str">
        <f t="shared" si="59"/>
        <v/>
      </c>
      <c r="G123" s="20" t="str">
        <f t="shared" si="60"/>
        <v/>
      </c>
      <c r="H123" s="56"/>
      <c r="I123" s="56"/>
      <c r="J123" s="80"/>
      <c r="K123" s="81"/>
      <c r="V123" s="22"/>
      <c r="W123" s="22"/>
      <c r="X123" s="23"/>
    </row>
    <row r="124" spans="2:31" ht="15.9" customHeight="1" x14ac:dyDescent="0.65">
      <c r="B124" s="18">
        <f t="shared" si="34"/>
        <v>2021.4647302904632</v>
      </c>
      <c r="C124" s="16"/>
      <c r="D124" s="2">
        <v>44365</v>
      </c>
      <c r="E124" s="94"/>
      <c r="F124" s="20" t="str">
        <f t="shared" si="59"/>
        <v/>
      </c>
      <c r="G124" s="20" t="str">
        <f t="shared" si="60"/>
        <v/>
      </c>
      <c r="H124" s="56"/>
      <c r="I124" s="56"/>
      <c r="J124" s="80"/>
      <c r="K124" s="81"/>
      <c r="V124" s="22"/>
      <c r="W124" s="22"/>
      <c r="X124" s="23"/>
    </row>
    <row r="125" spans="2:31" ht="15.9" customHeight="1" x14ac:dyDescent="0.65">
      <c r="B125" s="18">
        <f t="shared" si="34"/>
        <v>2021.4688796680566</v>
      </c>
      <c r="C125" s="16"/>
      <c r="D125" s="2">
        <v>44368</v>
      </c>
      <c r="E125" s="118"/>
      <c r="F125" s="20" t="str">
        <f t="shared" si="59"/>
        <v/>
      </c>
      <c r="G125" s="20" t="str">
        <f t="shared" si="60"/>
        <v/>
      </c>
      <c r="H125" s="56"/>
      <c r="I125" s="56"/>
      <c r="J125" s="80"/>
      <c r="K125" s="81"/>
      <c r="V125" s="22"/>
      <c r="W125" s="22"/>
      <c r="X125" s="23"/>
    </row>
    <row r="126" spans="2:31" ht="15.9" customHeight="1" x14ac:dyDescent="0.65">
      <c r="B126" s="18">
        <f t="shared" si="34"/>
        <v>2021.47302904565</v>
      </c>
      <c r="C126" s="16"/>
      <c r="D126" s="2">
        <v>44369</v>
      </c>
      <c r="E126" s="94"/>
      <c r="F126" s="20" t="str">
        <f t="shared" si="59"/>
        <v/>
      </c>
      <c r="G126" s="20" t="str">
        <f t="shared" si="60"/>
        <v/>
      </c>
      <c r="H126" s="56"/>
      <c r="I126" s="56"/>
      <c r="J126" s="80"/>
      <c r="K126" s="81"/>
      <c r="V126" s="22"/>
      <c r="W126" s="22"/>
      <c r="X126" s="23"/>
    </row>
    <row r="127" spans="2:31" ht="15.9" customHeight="1" x14ac:dyDescent="0.65">
      <c r="B127" s="18">
        <f t="shared" si="34"/>
        <v>2021.4771784232435</v>
      </c>
      <c r="C127" s="16"/>
      <c r="D127" s="2">
        <v>44370</v>
      </c>
      <c r="E127" s="118"/>
      <c r="F127" s="20" t="str">
        <f t="shared" si="59"/>
        <v/>
      </c>
      <c r="G127" s="20" t="str">
        <f t="shared" si="60"/>
        <v/>
      </c>
      <c r="H127" s="56"/>
      <c r="I127" s="56"/>
      <c r="J127" s="80"/>
      <c r="K127" s="81"/>
    </row>
    <row r="128" spans="2:31" ht="15.9" customHeight="1" x14ac:dyDescent="0.65">
      <c r="B128" s="18">
        <f t="shared" si="34"/>
        <v>2021.4813278008369</v>
      </c>
      <c r="C128" s="16"/>
      <c r="D128" s="2">
        <v>44371</v>
      </c>
      <c r="E128" s="94"/>
      <c r="F128" s="20" t="str">
        <f t="shared" si="59"/>
        <v/>
      </c>
      <c r="G128" s="20" t="str">
        <f t="shared" si="60"/>
        <v/>
      </c>
      <c r="H128" s="56"/>
      <c r="I128" s="56"/>
      <c r="J128" s="80"/>
      <c r="K128" s="81"/>
    </row>
    <row r="129" spans="2:11" ht="15.9" customHeight="1" x14ac:dyDescent="0.65">
      <c r="B129" s="18">
        <f t="shared" si="34"/>
        <v>2021.4854771784303</v>
      </c>
      <c r="C129" s="16"/>
      <c r="D129" s="2">
        <v>44372</v>
      </c>
      <c r="E129" s="118"/>
      <c r="F129" s="20" t="str">
        <f t="shared" si="59"/>
        <v/>
      </c>
      <c r="G129" s="20" t="str">
        <f t="shared" si="60"/>
        <v/>
      </c>
      <c r="H129" s="56"/>
      <c r="I129" s="56"/>
      <c r="J129" s="80"/>
      <c r="K129" s="81"/>
    </row>
    <row r="130" spans="2:11" ht="15.9" customHeight="1" x14ac:dyDescent="0.65">
      <c r="B130" s="18">
        <f t="shared" si="34"/>
        <v>2021.4896265560237</v>
      </c>
      <c r="C130" s="16"/>
      <c r="D130" s="2">
        <v>44375</v>
      </c>
      <c r="E130" s="94"/>
      <c r="F130" s="20" t="str">
        <f t="shared" si="59"/>
        <v/>
      </c>
      <c r="G130" s="20" t="str">
        <f t="shared" si="60"/>
        <v/>
      </c>
      <c r="H130" s="56"/>
      <c r="I130" s="56"/>
      <c r="J130" s="80"/>
      <c r="K130" s="81"/>
    </row>
    <row r="131" spans="2:11" ht="15.9" customHeight="1" x14ac:dyDescent="0.65">
      <c r="B131" s="18">
        <f t="shared" si="34"/>
        <v>2021.4937759336171</v>
      </c>
      <c r="C131" s="16"/>
      <c r="D131" s="2">
        <v>44376</v>
      </c>
      <c r="E131" s="118"/>
      <c r="F131" s="20" t="str">
        <f t="shared" si="59"/>
        <v/>
      </c>
      <c r="G131" s="20" t="str">
        <f t="shared" si="60"/>
        <v/>
      </c>
      <c r="H131" s="56"/>
      <c r="I131" s="56"/>
      <c r="J131" s="80"/>
      <c r="K131" s="81"/>
    </row>
    <row r="132" spans="2:11" ht="15.9" customHeight="1" x14ac:dyDescent="0.65">
      <c r="B132" s="18">
        <f t="shared" si="34"/>
        <v>2021.4979253112106</v>
      </c>
      <c r="C132" s="16"/>
      <c r="D132" s="2">
        <v>44377</v>
      </c>
      <c r="E132" s="94"/>
      <c r="F132" s="20" t="str">
        <f t="shared" si="59"/>
        <v/>
      </c>
      <c r="G132" s="20" t="str">
        <f t="shared" si="60"/>
        <v/>
      </c>
      <c r="H132" s="56"/>
      <c r="I132" s="56"/>
      <c r="J132" s="80"/>
      <c r="K132" s="81"/>
    </row>
    <row r="133" spans="2:11" ht="15.9" customHeight="1" x14ac:dyDescent="0.65">
      <c r="D133" s="2"/>
    </row>
  </sheetData>
  <phoneticPr fontId="2"/>
  <pageMargins left="0.7" right="0.7" top="0.75" bottom="0.75" header="0.3" footer="0.3"/>
  <pageSetup paperSize="9"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0BB4E-1A84-46EF-9A83-7EC8CF44B4C6}">
  <dimension ref="A1:K350"/>
  <sheetViews>
    <sheetView zoomScaleNormal="100" workbookViewId="0">
      <selection activeCell="H5" sqref="H5"/>
    </sheetView>
  </sheetViews>
  <sheetFormatPr defaultRowHeight="15.55" customHeight="1" x14ac:dyDescent="0.65"/>
  <cols>
    <col min="1" max="1" width="2.640625" style="6" customWidth="1"/>
    <col min="2" max="2" width="9.28515625" style="6" bestFit="1" customWidth="1"/>
    <col min="3" max="3" width="10.5703125" style="6" customWidth="1"/>
    <col min="4" max="4" width="10.5703125" style="83" customWidth="1"/>
    <col min="5" max="6" width="10.5703125" style="6" customWidth="1"/>
    <col min="7" max="7" width="10" style="6" bestFit="1" customWidth="1"/>
    <col min="8" max="8" width="11.140625" style="39" customWidth="1"/>
    <col min="9" max="11" width="11.140625" style="6" customWidth="1"/>
    <col min="12" max="12" width="4.640625" style="6" customWidth="1"/>
    <col min="13" max="16384" width="9.140625" style="6"/>
  </cols>
  <sheetData>
    <row r="1" spans="1:11" ht="15.55" customHeight="1" x14ac:dyDescent="0.65">
      <c r="A1" s="32" t="s">
        <v>32</v>
      </c>
    </row>
    <row r="2" spans="1:11" ht="15.55" customHeight="1" x14ac:dyDescent="0.65">
      <c r="A2" s="38"/>
    </row>
    <row r="3" spans="1:11" ht="15.55" customHeight="1" x14ac:dyDescent="0.65">
      <c r="C3" s="117" t="s">
        <v>27</v>
      </c>
      <c r="D3" s="117" t="s">
        <v>35</v>
      </c>
      <c r="E3" s="117" t="s">
        <v>33</v>
      </c>
    </row>
    <row r="4" spans="1:11" ht="15.55" customHeight="1" x14ac:dyDescent="0.65">
      <c r="B4" s="41" t="s">
        <v>1</v>
      </c>
      <c r="C4" s="130">
        <v>9.3000000000000007</v>
      </c>
      <c r="D4" s="131">
        <v>9.3000000000000007</v>
      </c>
      <c r="E4" s="131">
        <v>3</v>
      </c>
    </row>
    <row r="5" spans="1:11" ht="15.55" customHeight="1" x14ac:dyDescent="0.65">
      <c r="B5" s="41" t="s">
        <v>3</v>
      </c>
      <c r="C5" s="130">
        <v>0.3</v>
      </c>
      <c r="D5" s="131">
        <v>0.3</v>
      </c>
      <c r="E5" s="131">
        <v>0.3</v>
      </c>
    </row>
    <row r="6" spans="1:11" ht="15.55" customHeight="1" x14ac:dyDescent="0.65">
      <c r="B6" s="41" t="s">
        <v>4</v>
      </c>
      <c r="C6" s="13">
        <v>10000</v>
      </c>
      <c r="D6" s="42">
        <v>9500</v>
      </c>
      <c r="E6" s="132">
        <v>9800</v>
      </c>
    </row>
    <row r="7" spans="1:11" ht="15.55" customHeight="1" x14ac:dyDescent="0.65">
      <c r="B7" s="41" t="s">
        <v>5</v>
      </c>
      <c r="C7" s="13">
        <v>-6500</v>
      </c>
      <c r="D7" s="12">
        <v>-3800</v>
      </c>
      <c r="E7" s="133">
        <v>-3200</v>
      </c>
    </row>
    <row r="8" spans="1:11" ht="15.55" customHeight="1" x14ac:dyDescent="0.65">
      <c r="B8" s="41" t="s">
        <v>6</v>
      </c>
      <c r="C8" s="134">
        <v>0.08</v>
      </c>
      <c r="D8" s="43">
        <v>0.05</v>
      </c>
      <c r="E8" s="43">
        <v>0.05</v>
      </c>
    </row>
    <row r="9" spans="1:11" ht="15.55" customHeight="1" x14ac:dyDescent="0.65">
      <c r="B9" s="41" t="s">
        <v>10</v>
      </c>
      <c r="C9" s="137">
        <v>2021.12</v>
      </c>
      <c r="D9" s="44">
        <v>2021.2149999999999</v>
      </c>
      <c r="E9" s="44">
        <v>2021.415</v>
      </c>
    </row>
    <row r="10" spans="1:11" ht="15.55" customHeight="1" x14ac:dyDescent="0.65">
      <c r="B10" s="41" t="s">
        <v>7</v>
      </c>
      <c r="C10" s="134">
        <v>1.55</v>
      </c>
      <c r="D10" s="45">
        <v>1.55</v>
      </c>
      <c r="E10" s="45">
        <v>1.2</v>
      </c>
    </row>
    <row r="11" spans="1:11" ht="15.55" customHeight="1" x14ac:dyDescent="0.3">
      <c r="B11" s="40"/>
      <c r="C11" s="46"/>
    </row>
    <row r="12" spans="1:11" s="38" customFormat="1" ht="48.45" customHeight="1" x14ac:dyDescent="0.65">
      <c r="B12" s="136">
        <v>241</v>
      </c>
      <c r="C12" s="135" t="s">
        <v>26</v>
      </c>
      <c r="D12" s="85" t="s">
        <v>25</v>
      </c>
      <c r="E12" s="37" t="s">
        <v>13</v>
      </c>
      <c r="F12" s="48" t="s">
        <v>14</v>
      </c>
      <c r="G12" s="48" t="s">
        <v>15</v>
      </c>
      <c r="H12" s="49" t="s">
        <v>16</v>
      </c>
      <c r="I12" s="48" t="s">
        <v>17</v>
      </c>
      <c r="J12" s="50" t="s">
        <v>18</v>
      </c>
      <c r="K12" s="50" t="s">
        <v>19</v>
      </c>
    </row>
    <row r="13" spans="1:11" ht="15.55" customHeight="1" x14ac:dyDescent="0.65">
      <c r="B13" s="18">
        <v>2021</v>
      </c>
      <c r="C13" s="2">
        <v>44200</v>
      </c>
      <c r="D13" s="87">
        <v>7928</v>
      </c>
      <c r="E13" s="17"/>
      <c r="F13" s="22">
        <f t="shared" ref="F13:F48" si="0">$C$9-B13</f>
        <v>0.11999999999989086</v>
      </c>
      <c r="G13" s="22">
        <f t="shared" ref="G13:G42" si="1">$C$7*F13^$C$5</f>
        <v>-3440.8657665447795</v>
      </c>
      <c r="H13" s="23">
        <f t="shared" ref="H13:H42" si="2">$C$6+G13</f>
        <v>6559.134233455221</v>
      </c>
      <c r="I13" s="22">
        <f>LOG(F13,2.71828)</f>
        <v>-2.1202649624029903</v>
      </c>
      <c r="J13" s="22">
        <f t="shared" ref="J13:J42" si="3">1+$C$8*COS($C$4*I13/$C$10)</f>
        <v>1.0790382138476178</v>
      </c>
      <c r="K13" s="24">
        <f t="shared" ref="K13:K42" si="4">$C$6+G13*J13</f>
        <v>6287.1743491781071</v>
      </c>
    </row>
    <row r="14" spans="1:11" ht="15.55" customHeight="1" x14ac:dyDescent="0.65">
      <c r="B14" s="18">
        <f t="shared" ref="B14:B77" si="5">B13+1/$B$12</f>
        <v>2021.0041493775934</v>
      </c>
      <c r="C14" s="2">
        <v>44201</v>
      </c>
      <c r="D14" s="87">
        <v>7812</v>
      </c>
      <c r="E14" s="17">
        <f t="shared" ref="E14:E41" si="6">(D14-D13)/D13</f>
        <v>-1.4631685166498487E-2</v>
      </c>
      <c r="F14" s="22">
        <f t="shared" si="0"/>
        <v>0.11585062240646948</v>
      </c>
      <c r="G14" s="22">
        <f t="shared" si="1"/>
        <v>-3404.7314944008231</v>
      </c>
      <c r="H14" s="23">
        <f t="shared" si="2"/>
        <v>6595.2685055991769</v>
      </c>
      <c r="I14" s="22">
        <f t="shared" ref="I14:I42" si="7">LOG(F14,2.71828)</f>
        <v>-2.1554551054706819</v>
      </c>
      <c r="J14" s="22">
        <f t="shared" si="3"/>
        <v>1.0746909951825456</v>
      </c>
      <c r="K14" s="24">
        <f t="shared" si="4"/>
        <v>6340.9657219530236</v>
      </c>
    </row>
    <row r="15" spans="1:11" ht="15.55" customHeight="1" x14ac:dyDescent="0.65">
      <c r="B15" s="18">
        <f t="shared" si="5"/>
        <v>2021.0082987551868</v>
      </c>
      <c r="C15" s="2">
        <v>44202</v>
      </c>
      <c r="D15" s="87">
        <v>7818</v>
      </c>
      <c r="E15" s="17">
        <f t="shared" si="6"/>
        <v>7.6804915514592934E-4</v>
      </c>
      <c r="F15" s="22">
        <f t="shared" si="0"/>
        <v>0.11170124481304811</v>
      </c>
      <c r="G15" s="22">
        <f t="shared" si="1"/>
        <v>-3367.6795564666527</v>
      </c>
      <c r="H15" s="23">
        <f t="shared" si="2"/>
        <v>6632.3204435333473</v>
      </c>
      <c r="I15" s="22">
        <f t="shared" si="7"/>
        <v>-2.1919289031231206</v>
      </c>
      <c r="J15" s="22">
        <f t="shared" si="3"/>
        <v>1.0666880064231643</v>
      </c>
      <c r="K15" s="24">
        <f t="shared" si="4"/>
        <v>6407.7366076405397</v>
      </c>
    </row>
    <row r="16" spans="1:11" ht="15.55" customHeight="1" x14ac:dyDescent="0.65">
      <c r="B16" s="18">
        <f t="shared" si="5"/>
        <v>2021.0124481327803</v>
      </c>
      <c r="C16" s="2">
        <v>44203</v>
      </c>
      <c r="D16" s="87">
        <v>7818</v>
      </c>
      <c r="E16" s="17">
        <f t="shared" si="6"/>
        <v>0</v>
      </c>
      <c r="F16" s="22">
        <f t="shared" si="0"/>
        <v>0.10755186721962673</v>
      </c>
      <c r="G16" s="22">
        <f t="shared" si="1"/>
        <v>-3329.6512151076718</v>
      </c>
      <c r="H16" s="23">
        <f t="shared" si="2"/>
        <v>6670.3487848923287</v>
      </c>
      <c r="I16" s="22">
        <f t="shared" si="7"/>
        <v>-2.2297835618792536</v>
      </c>
      <c r="J16" s="22">
        <f t="shared" si="3"/>
        <v>1.0550246739451781</v>
      </c>
      <c r="K16" s="24">
        <f t="shared" si="4"/>
        <v>6487.1358124298622</v>
      </c>
    </row>
    <row r="17" spans="2:11" ht="15.55" customHeight="1" x14ac:dyDescent="0.65">
      <c r="B17" s="18">
        <f t="shared" si="5"/>
        <v>2021.0165975103737</v>
      </c>
      <c r="C17" s="2">
        <v>44204</v>
      </c>
      <c r="D17" s="87">
        <v>7939</v>
      </c>
      <c r="E17" s="17">
        <f t="shared" si="6"/>
        <v>1.5477104118700435E-2</v>
      </c>
      <c r="F17" s="22">
        <f t="shared" si="0"/>
        <v>0.10340248962620535</v>
      </c>
      <c r="G17" s="22">
        <f t="shared" si="1"/>
        <v>-3290.5815268167457</v>
      </c>
      <c r="H17" s="23">
        <f t="shared" si="2"/>
        <v>6709.4184731832538</v>
      </c>
      <c r="I17" s="22">
        <f t="shared" si="7"/>
        <v>-2.2691277659097531</v>
      </c>
      <c r="J17" s="22">
        <f t="shared" si="3"/>
        <v>1.039916941635959</v>
      </c>
      <c r="K17" s="24">
        <f t="shared" si="4"/>
        <v>6578.0685224289446</v>
      </c>
    </row>
    <row r="18" spans="2:11" ht="15.55" customHeight="1" x14ac:dyDescent="0.65">
      <c r="B18" s="18">
        <f t="shared" si="5"/>
        <v>2021.0207468879671</v>
      </c>
      <c r="C18" s="2">
        <v>44208</v>
      </c>
      <c r="D18" s="87">
        <v>7892</v>
      </c>
      <c r="E18" s="17">
        <f t="shared" si="6"/>
        <v>-5.9201410757022295E-3</v>
      </c>
      <c r="F18" s="22">
        <f t="shared" si="0"/>
        <v>9.9253112032783974E-2</v>
      </c>
      <c r="G18" s="22">
        <f t="shared" si="1"/>
        <v>-3250.398406935476</v>
      </c>
      <c r="H18" s="23">
        <f t="shared" si="2"/>
        <v>6749.6015930645244</v>
      </c>
      <c r="I18" s="22">
        <f t="shared" si="7"/>
        <v>-2.3100835582963497</v>
      </c>
      <c r="J18" s="22">
        <f t="shared" si="3"/>
        <v>1.0218519653329747</v>
      </c>
      <c r="K18" s="24">
        <f t="shared" si="4"/>
        <v>6678.573999757813</v>
      </c>
    </row>
    <row r="19" spans="2:11" ht="15.55" customHeight="1" x14ac:dyDescent="0.65">
      <c r="B19" s="18">
        <f t="shared" si="5"/>
        <v>2021.0248962655605</v>
      </c>
      <c r="C19" s="2">
        <v>44209</v>
      </c>
      <c r="D19" s="87">
        <v>7846</v>
      </c>
      <c r="E19" s="17">
        <f t="shared" si="6"/>
        <v>-5.8286872782564621E-3</v>
      </c>
      <c r="F19" s="22">
        <f t="shared" si="0"/>
        <v>9.5103734439362597E-2</v>
      </c>
      <c r="G19" s="22">
        <f t="shared" si="1"/>
        <v>-3209.0215076858663</v>
      </c>
      <c r="H19" s="23">
        <f t="shared" si="2"/>
        <v>6790.9784923141342</v>
      </c>
      <c r="I19" s="22">
        <f t="shared" si="7"/>
        <v>-2.3527886242587361</v>
      </c>
      <c r="J19" s="22">
        <f t="shared" si="3"/>
        <v>1.0016347018680964</v>
      </c>
      <c r="K19" s="24">
        <f t="shared" si="4"/>
        <v>6785.7326988607583</v>
      </c>
    </row>
    <row r="20" spans="2:11" ht="15.55" customHeight="1" x14ac:dyDescent="0.65">
      <c r="B20" s="18">
        <f t="shared" si="5"/>
        <v>2021.0290456431539</v>
      </c>
      <c r="C20" s="2">
        <v>44210</v>
      </c>
      <c r="D20" s="87">
        <v>7863</v>
      </c>
      <c r="E20" s="17">
        <f t="shared" si="6"/>
        <v>2.1667091511598266E-3</v>
      </c>
      <c r="F20" s="22">
        <f t="shared" si="0"/>
        <v>9.095435684594122E-2</v>
      </c>
      <c r="G20" s="22">
        <f t="shared" si="1"/>
        <v>-3166.3608623043165</v>
      </c>
      <c r="H20" s="23">
        <f t="shared" si="2"/>
        <v>6833.6391376956835</v>
      </c>
      <c r="I20" s="22">
        <f t="shared" si="7"/>
        <v>-2.3973990840336974</v>
      </c>
      <c r="J20" s="22">
        <f t="shared" si="3"/>
        <v>0.98042265893827307</v>
      </c>
      <c r="K20" s="24">
        <f t="shared" si="4"/>
        <v>6895.6280642215188</v>
      </c>
    </row>
    <row r="21" spans="2:11" ht="15.55" customHeight="1" x14ac:dyDescent="0.65">
      <c r="B21" s="18">
        <f t="shared" si="5"/>
        <v>2021.0331950207474</v>
      </c>
      <c r="C21" s="2">
        <v>44211</v>
      </c>
      <c r="D21" s="87">
        <v>7733</v>
      </c>
      <c r="E21" s="17">
        <f t="shared" si="6"/>
        <v>-1.6533129848658273E-2</v>
      </c>
      <c r="F21" s="22">
        <f t="shared" si="0"/>
        <v>8.6804979252519843E-2</v>
      </c>
      <c r="G21" s="22">
        <f t="shared" si="1"/>
        <v>-3122.3152333833259</v>
      </c>
      <c r="H21" s="23">
        <f t="shared" si="2"/>
        <v>6877.6847666166741</v>
      </c>
      <c r="I21" s="22">
        <f t="shared" si="7"/>
        <v>-2.4440929383265129</v>
      </c>
      <c r="J21" s="22">
        <f t="shared" si="3"/>
        <v>0.95973757674806448</v>
      </c>
      <c r="K21" s="24">
        <f t="shared" si="4"/>
        <v>7003.3967440691194</v>
      </c>
    </row>
    <row r="22" spans="2:11" ht="15.55" customHeight="1" x14ac:dyDescent="0.65">
      <c r="B22" s="18">
        <f t="shared" si="5"/>
        <v>2021.0373443983408</v>
      </c>
      <c r="C22" s="2">
        <v>44214</v>
      </c>
      <c r="D22" s="87">
        <v>7636</v>
      </c>
      <c r="E22" s="17">
        <f t="shared" si="6"/>
        <v>-1.254364412259149E-2</v>
      </c>
      <c r="F22" s="22">
        <f t="shared" si="0"/>
        <v>8.2655601659098465E-2</v>
      </c>
      <c r="G22" s="22">
        <f t="shared" si="1"/>
        <v>-3076.7700833316544</v>
      </c>
      <c r="H22" s="23">
        <f t="shared" si="2"/>
        <v>6923.229916668346</v>
      </c>
      <c r="I22" s="22">
        <f t="shared" si="7"/>
        <v>-2.4930743583153414</v>
      </c>
      <c r="J22" s="22">
        <f t="shared" si="3"/>
        <v>0.94143856523166514</v>
      </c>
      <c r="K22" s="24">
        <f t="shared" si="4"/>
        <v>7103.4099872005363</v>
      </c>
    </row>
    <row r="23" spans="2:11" ht="15.55" customHeight="1" x14ac:dyDescent="0.65">
      <c r="B23" s="18">
        <f t="shared" si="5"/>
        <v>2021.0414937759342</v>
      </c>
      <c r="C23" s="2">
        <v>44215</v>
      </c>
      <c r="D23" s="87">
        <v>7708</v>
      </c>
      <c r="E23" s="17">
        <f t="shared" si="6"/>
        <v>9.4290204295442645E-3</v>
      </c>
      <c r="F23" s="22">
        <f t="shared" si="0"/>
        <v>7.8506224065677088E-2</v>
      </c>
      <c r="G23" s="22">
        <f t="shared" si="1"/>
        <v>-3029.5950567067262</v>
      </c>
      <c r="H23" s="23">
        <f t="shared" si="2"/>
        <v>6970.4049432932734</v>
      </c>
      <c r="I23" s="22">
        <f t="shared" si="7"/>
        <v>-2.5445790814940397</v>
      </c>
      <c r="J23" s="22">
        <f t="shared" si="3"/>
        <v>0.92763653080846686</v>
      </c>
      <c r="K23" s="24">
        <f t="shared" si="4"/>
        <v>7189.6369518420925</v>
      </c>
    </row>
    <row r="24" spans="2:11" ht="15.55" customHeight="1" x14ac:dyDescent="0.65">
      <c r="B24" s="18">
        <f t="shared" si="5"/>
        <v>2021.0456431535276</v>
      </c>
      <c r="C24" s="2">
        <v>44216</v>
      </c>
      <c r="D24" s="87">
        <v>7686</v>
      </c>
      <c r="E24" s="17">
        <f t="shared" si="6"/>
        <v>-2.854177477944992E-3</v>
      </c>
      <c r="F24" s="22">
        <f t="shared" si="0"/>
        <v>7.4356846472255711E-2</v>
      </c>
      <c r="G24" s="22">
        <f t="shared" si="1"/>
        <v>-2980.640824314135</v>
      </c>
      <c r="H24" s="23">
        <f t="shared" si="2"/>
        <v>7019.359175685865</v>
      </c>
      <c r="I24" s="22">
        <f t="shared" si="7"/>
        <v>-2.5988812740988236</v>
      </c>
      <c r="J24" s="22">
        <f t="shared" si="3"/>
        <v>0.92052544374426803</v>
      </c>
      <c r="K24" s="24">
        <f t="shared" si="4"/>
        <v>7256.2442825559501</v>
      </c>
    </row>
    <row r="25" spans="2:11" ht="15.55" customHeight="1" x14ac:dyDescent="0.65">
      <c r="B25" s="18">
        <f t="shared" si="5"/>
        <v>2021.0497925311211</v>
      </c>
      <c r="C25" s="2">
        <v>44217</v>
      </c>
      <c r="D25" s="87">
        <v>7744</v>
      </c>
      <c r="E25" s="17">
        <f t="shared" si="6"/>
        <v>7.5461878740567265E-3</v>
      </c>
      <c r="F25" s="22">
        <f t="shared" si="0"/>
        <v>7.0207468878834334E-2</v>
      </c>
      <c r="G25" s="22">
        <f t="shared" si="1"/>
        <v>-2929.7350815977011</v>
      </c>
      <c r="H25" s="23">
        <f t="shared" si="2"/>
        <v>7070.2649184022994</v>
      </c>
      <c r="I25" s="22">
        <f t="shared" si="7"/>
        <v>-2.6563023660934588</v>
      </c>
      <c r="J25" s="22">
        <f t="shared" si="3"/>
        <v>0.92210397047099035</v>
      </c>
      <c r="K25" s="24">
        <f t="shared" si="4"/>
        <v>7298.4796488306092</v>
      </c>
    </row>
    <row r="26" spans="2:11" ht="15.55" customHeight="1" x14ac:dyDescent="0.65">
      <c r="B26" s="18">
        <f t="shared" si="5"/>
        <v>2021.0539419087145</v>
      </c>
      <c r="C26" s="2">
        <v>44218</v>
      </c>
      <c r="D26" s="87">
        <v>7660</v>
      </c>
      <c r="E26" s="17">
        <f t="shared" si="6"/>
        <v>-1.0847107438016529E-2</v>
      </c>
      <c r="F26" s="22">
        <f t="shared" si="0"/>
        <v>6.6058091285412956E-2</v>
      </c>
      <c r="G26" s="22">
        <f t="shared" si="1"/>
        <v>-2876.6774097364118</v>
      </c>
      <c r="H26" s="23">
        <f t="shared" si="2"/>
        <v>7123.3225902635877</v>
      </c>
      <c r="I26" s="22">
        <f t="shared" si="7"/>
        <v>-2.7172225808351076</v>
      </c>
      <c r="J26" s="22">
        <f t="shared" si="3"/>
        <v>0.93376481515563026</v>
      </c>
      <c r="K26" s="24">
        <f t="shared" si="4"/>
        <v>7313.8598502351015</v>
      </c>
    </row>
    <row r="27" spans="2:11" ht="15.55" customHeight="1" x14ac:dyDescent="0.65">
      <c r="B27" s="18">
        <f t="shared" si="5"/>
        <v>2021.0580912863079</v>
      </c>
      <c r="C27" s="2">
        <v>44221</v>
      </c>
      <c r="D27" s="87">
        <v>7677</v>
      </c>
      <c r="E27" s="17">
        <f t="shared" si="6"/>
        <v>2.2193211488250653E-3</v>
      </c>
      <c r="F27" s="22">
        <f t="shared" si="0"/>
        <v>6.1908713691991579E-2</v>
      </c>
      <c r="G27" s="22">
        <f t="shared" si="1"/>
        <v>-2821.2325820310593</v>
      </c>
      <c r="H27" s="23">
        <f t="shared" si="2"/>
        <v>7178.7674179689402</v>
      </c>
      <c r="I27" s="22">
        <f t="shared" si="7"/>
        <v>-2.7820962101150353</v>
      </c>
      <c r="J27" s="22">
        <f t="shared" si="3"/>
        <v>0.95574522221383018</v>
      </c>
      <c r="K27" s="24">
        <f t="shared" si="4"/>
        <v>7303.6204389698269</v>
      </c>
    </row>
    <row r="28" spans="2:11" ht="15.55" customHeight="1" x14ac:dyDescent="0.65">
      <c r="B28" s="18">
        <f t="shared" si="5"/>
        <v>2021.0622406639013</v>
      </c>
      <c r="C28" s="2">
        <v>44222</v>
      </c>
      <c r="D28" s="87">
        <v>7500</v>
      </c>
      <c r="E28" s="17">
        <f t="shared" si="6"/>
        <v>-2.3055881203595155E-2</v>
      </c>
      <c r="F28" s="22">
        <f t="shared" si="0"/>
        <v>5.7759336098570202E-2</v>
      </c>
      <c r="G28" s="22">
        <f t="shared" si="1"/>
        <v>-2763.1217055905704</v>
      </c>
      <c r="H28" s="23">
        <f t="shared" si="2"/>
        <v>7236.8782944094291</v>
      </c>
      <c r="I28" s="22">
        <f t="shared" si="7"/>
        <v>-2.8514721966524754</v>
      </c>
      <c r="J28" s="22">
        <f t="shared" si="3"/>
        <v>0.98647121406516636</v>
      </c>
      <c r="K28" s="24">
        <f t="shared" si="4"/>
        <v>7274.2599764762563</v>
      </c>
    </row>
    <row r="29" spans="2:11" ht="15.55" customHeight="1" x14ac:dyDescent="0.65">
      <c r="B29" s="18">
        <f t="shared" si="5"/>
        <v>2021.0663900414947</v>
      </c>
      <c r="C29" s="2">
        <v>44223</v>
      </c>
      <c r="D29" s="87">
        <v>7528</v>
      </c>
      <c r="E29" s="17">
        <f t="shared" si="6"/>
        <v>3.7333333333333333E-3</v>
      </c>
      <c r="F29" s="22">
        <f t="shared" si="0"/>
        <v>5.3609958505148825E-2</v>
      </c>
      <c r="G29" s="22">
        <f t="shared" si="1"/>
        <v>-2702.0102860383222</v>
      </c>
      <c r="H29" s="23">
        <f t="shared" si="2"/>
        <v>7297.9897139616778</v>
      </c>
      <c r="I29" s="22">
        <f t="shared" si="7"/>
        <v>-2.9260224033531781</v>
      </c>
      <c r="J29" s="22">
        <f t="shared" si="3"/>
        <v>1.0219065408683643</v>
      </c>
      <c r="K29" s="24">
        <f t="shared" si="4"/>
        <v>7238.7980152038381</v>
      </c>
    </row>
    <row r="30" spans="2:11" ht="15.55" customHeight="1" x14ac:dyDescent="0.65">
      <c r="B30" s="18">
        <f t="shared" si="5"/>
        <v>2021.0705394190882</v>
      </c>
      <c r="C30" s="2">
        <v>44224</v>
      </c>
      <c r="D30" s="87">
        <v>7397</v>
      </c>
      <c r="E30" s="17">
        <f t="shared" si="6"/>
        <v>-1.7401700318809776E-2</v>
      </c>
      <c r="F30" s="22">
        <f t="shared" si="0"/>
        <v>4.9460580911727448E-2</v>
      </c>
      <c r="G30" s="22">
        <f t="shared" si="1"/>
        <v>-2637.4918146276759</v>
      </c>
      <c r="H30" s="23">
        <f t="shared" si="2"/>
        <v>7362.5081853723241</v>
      </c>
      <c r="I30" s="22">
        <f t="shared" si="7"/>
        <v>-3.0065812942614909</v>
      </c>
      <c r="J30" s="22">
        <f t="shared" si="3"/>
        <v>1.0551559253484442</v>
      </c>
      <c r="K30" s="24">
        <f t="shared" si="4"/>
        <v>7217.0348837375877</v>
      </c>
    </row>
    <row r="31" spans="2:11" ht="15.55" customHeight="1" x14ac:dyDescent="0.65">
      <c r="B31" s="18">
        <f t="shared" si="5"/>
        <v>2021.0746887966816</v>
      </c>
      <c r="C31" s="2">
        <v>44225</v>
      </c>
      <c r="D31" s="87">
        <v>7300</v>
      </c>
      <c r="E31" s="17">
        <f t="shared" si="6"/>
        <v>-1.3113424361227524E-2</v>
      </c>
      <c r="F31" s="22">
        <f t="shared" si="0"/>
        <v>4.531120331830607E-2</v>
      </c>
      <c r="G31" s="22">
        <f t="shared" si="1"/>
        <v>-2569.0646620653056</v>
      </c>
      <c r="H31" s="23">
        <f t="shared" si="2"/>
        <v>7430.935337934694</v>
      </c>
      <c r="I31" s="22">
        <f t="shared" si="7"/>
        <v>-3.0942030445243791</v>
      </c>
      <c r="J31" s="22">
        <f t="shared" si="3"/>
        <v>1.0767878132435262</v>
      </c>
      <c r="K31" s="24">
        <f t="shared" si="4"/>
        <v>7233.6624804534804</v>
      </c>
    </row>
    <row r="32" spans="2:11" ht="15.55" customHeight="1" x14ac:dyDescent="0.65">
      <c r="B32" s="26">
        <f t="shared" si="5"/>
        <v>2021.078838174275</v>
      </c>
      <c r="C32" s="4">
        <v>44228</v>
      </c>
      <c r="D32" s="86">
        <v>7294</v>
      </c>
      <c r="E32" s="65">
        <f t="shared" si="6"/>
        <v>-8.2191780821917813E-4</v>
      </c>
      <c r="F32" s="30">
        <f t="shared" si="0"/>
        <v>4.1161825724884693E-2</v>
      </c>
      <c r="G32" s="30">
        <f t="shared" si="1"/>
        <v>-2496.0986506762788</v>
      </c>
      <c r="H32" s="31">
        <f t="shared" si="2"/>
        <v>7503.9013493237217</v>
      </c>
      <c r="I32" s="30">
        <f t="shared" si="7"/>
        <v>-3.1902461581521457</v>
      </c>
      <c r="J32" s="30">
        <f t="shared" si="3"/>
        <v>1.0766154228538545</v>
      </c>
      <c r="K32" s="66">
        <f t="shared" si="4"/>
        <v>7312.6616957172228</v>
      </c>
    </row>
    <row r="33" spans="2:11" ht="15.55" customHeight="1" x14ac:dyDescent="0.65">
      <c r="B33" s="18">
        <f t="shared" si="5"/>
        <v>2021.0829875518684</v>
      </c>
      <c r="C33" s="2">
        <v>44229</v>
      </c>
      <c r="D33" s="87">
        <v>7455</v>
      </c>
      <c r="E33" s="17">
        <f t="shared" si="6"/>
        <v>2.2072936660268713E-2</v>
      </c>
      <c r="F33" s="22">
        <f t="shared" si="0"/>
        <v>3.7012448131463316E-2</v>
      </c>
      <c r="G33" s="22">
        <f t="shared" si="1"/>
        <v>-2417.7851185727332</v>
      </c>
      <c r="H33" s="23">
        <f t="shared" si="2"/>
        <v>7582.2148814272668</v>
      </c>
      <c r="I33" s="22">
        <f t="shared" si="7"/>
        <v>-3.2965032043361537</v>
      </c>
      <c r="J33" s="22">
        <f t="shared" si="3"/>
        <v>1.0478611297598768</v>
      </c>
      <c r="K33" s="24">
        <f t="shared" si="4"/>
        <v>7466.4969541357586</v>
      </c>
    </row>
    <row r="34" spans="2:11" ht="15.55" customHeight="1" x14ac:dyDescent="0.65">
      <c r="B34" s="18">
        <f t="shared" si="5"/>
        <v>2021.0871369294618</v>
      </c>
      <c r="C34" s="2">
        <v>44230</v>
      </c>
      <c r="D34" s="87">
        <v>7782</v>
      </c>
      <c r="E34" s="17">
        <f t="shared" si="6"/>
        <v>4.386317907444668E-2</v>
      </c>
      <c r="F34" s="22">
        <f t="shared" si="0"/>
        <v>3.2863070538041939E-2</v>
      </c>
      <c r="G34" s="22">
        <f t="shared" si="1"/>
        <v>-2333.0594118856297</v>
      </c>
      <c r="H34" s="23">
        <f t="shared" si="2"/>
        <v>7666.9405881143703</v>
      </c>
      <c r="I34" s="22">
        <f t="shared" si="7"/>
        <v>-3.4154080250897172</v>
      </c>
      <c r="J34" s="22">
        <f t="shared" si="3"/>
        <v>0.99423732307801083</v>
      </c>
      <c r="K34" s="24">
        <f t="shared" si="4"/>
        <v>7680.3852557448736</v>
      </c>
    </row>
    <row r="35" spans="2:11" ht="15.55" customHeight="1" x14ac:dyDescent="0.65">
      <c r="B35" s="18">
        <f t="shared" si="5"/>
        <v>2021.0912863070553</v>
      </c>
      <c r="C35" s="2">
        <v>44231</v>
      </c>
      <c r="D35" s="87">
        <v>7759</v>
      </c>
      <c r="E35" s="17">
        <f t="shared" si="6"/>
        <v>-2.9555384219994859E-3</v>
      </c>
      <c r="F35" s="22">
        <f t="shared" si="0"/>
        <v>2.8713692944620561E-2</v>
      </c>
      <c r="G35" s="22">
        <f t="shared" si="1"/>
        <v>-2240.4748448920395</v>
      </c>
      <c r="H35" s="23">
        <f t="shared" si="2"/>
        <v>7759.52515510796</v>
      </c>
      <c r="I35" s="22">
        <f t="shared" si="7"/>
        <v>-3.550383552086287</v>
      </c>
      <c r="J35" s="22">
        <f t="shared" si="3"/>
        <v>0.93824165898983947</v>
      </c>
      <c r="K35" s="24">
        <f t="shared" si="4"/>
        <v>7897.8931646034889</v>
      </c>
    </row>
    <row r="36" spans="2:11" ht="15.55" customHeight="1" x14ac:dyDescent="0.65">
      <c r="B36" s="18">
        <f t="shared" si="5"/>
        <v>2021.0954356846487</v>
      </c>
      <c r="C36" s="2">
        <v>44232</v>
      </c>
      <c r="D36" s="87">
        <v>7922</v>
      </c>
      <c r="E36" s="17">
        <f t="shared" si="6"/>
        <v>2.1007861837865703E-2</v>
      </c>
      <c r="F36" s="22">
        <f t="shared" si="0"/>
        <v>2.4564315351199184E-2</v>
      </c>
      <c r="G36" s="22">
        <f t="shared" si="1"/>
        <v>-2137.9855020616792</v>
      </c>
      <c r="H36" s="23">
        <f t="shared" si="2"/>
        <v>7862.0144979383203</v>
      </c>
      <c r="I36" s="22">
        <f t="shared" si="7"/>
        <v>-3.706462977818116</v>
      </c>
      <c r="J36" s="22">
        <f t="shared" si="3"/>
        <v>0.922440302320503</v>
      </c>
      <c r="K36" s="24">
        <f t="shared" si="4"/>
        <v>8027.8360071213719</v>
      </c>
    </row>
    <row r="37" spans="2:11" ht="15.55" customHeight="1" x14ac:dyDescent="0.65">
      <c r="B37" s="18">
        <f t="shared" si="5"/>
        <v>2021.0995850622421</v>
      </c>
      <c r="C37" s="2">
        <v>44235</v>
      </c>
      <c r="D37" s="87">
        <v>8037</v>
      </c>
      <c r="E37" s="17">
        <f t="shared" si="6"/>
        <v>1.4516536228225196E-2</v>
      </c>
      <c r="F37" s="22">
        <f t="shared" si="0"/>
        <v>2.0414937757777807E-2</v>
      </c>
      <c r="G37" s="22">
        <f t="shared" si="1"/>
        <v>-2022.5430514584236</v>
      </c>
      <c r="H37" s="23">
        <f t="shared" si="2"/>
        <v>7977.4569485415759</v>
      </c>
      <c r="I37" s="22">
        <f t="shared" si="7"/>
        <v>-3.8914910206847813</v>
      </c>
      <c r="J37" s="22">
        <f t="shared" si="3"/>
        <v>0.98308865155560876</v>
      </c>
      <c r="K37" s="24">
        <f t="shared" si="4"/>
        <v>8011.6608788285721</v>
      </c>
    </row>
    <row r="38" spans="2:11" ht="15.55" customHeight="1" x14ac:dyDescent="0.65">
      <c r="B38" s="18">
        <f t="shared" si="5"/>
        <v>2021.1037344398355</v>
      </c>
      <c r="C38" s="2">
        <v>44236</v>
      </c>
      <c r="D38" s="87">
        <v>7994</v>
      </c>
      <c r="E38" s="17">
        <f t="shared" si="6"/>
        <v>-5.3502550702998631E-3</v>
      </c>
      <c r="F38" s="22">
        <f t="shared" si="0"/>
        <v>1.626556016435643E-2</v>
      </c>
      <c r="G38" s="22">
        <f t="shared" si="1"/>
        <v>-1889.2701547144682</v>
      </c>
      <c r="H38" s="23">
        <f t="shared" si="2"/>
        <v>8110.7298452855321</v>
      </c>
      <c r="I38" s="22">
        <f t="shared" si="7"/>
        <v>-4.1187080502479638</v>
      </c>
      <c r="J38" s="22">
        <f t="shared" si="3"/>
        <v>1.0730310266527734</v>
      </c>
      <c r="K38" s="24">
        <f t="shared" si="4"/>
        <v>7972.7545062622903</v>
      </c>
    </row>
    <row r="39" spans="2:11" ht="15.55" customHeight="1" x14ac:dyDescent="0.65">
      <c r="B39" s="18">
        <f t="shared" si="5"/>
        <v>2021.107883817429</v>
      </c>
      <c r="C39" s="2">
        <v>44237</v>
      </c>
      <c r="D39" s="87">
        <v>8130</v>
      </c>
      <c r="E39" s="17">
        <f t="shared" si="6"/>
        <v>1.7012759569677259E-2</v>
      </c>
      <c r="F39" s="22">
        <f t="shared" si="0"/>
        <v>1.2116182570935052E-2</v>
      </c>
      <c r="G39" s="22">
        <f t="shared" si="1"/>
        <v>-1729.5100869953644</v>
      </c>
      <c r="H39" s="23">
        <f t="shared" si="2"/>
        <v>8270.489913004636</v>
      </c>
      <c r="I39" s="22">
        <f t="shared" si="7"/>
        <v>-4.4132162859109734</v>
      </c>
      <c r="J39" s="22">
        <f t="shared" si="3"/>
        <v>1.0177892238640516</v>
      </c>
      <c r="K39" s="24">
        <f t="shared" si="4"/>
        <v>8239.72327089194</v>
      </c>
    </row>
    <row r="40" spans="2:11" ht="15.55" customHeight="1" x14ac:dyDescent="0.65">
      <c r="B40" s="18">
        <f t="shared" si="5"/>
        <v>2021.1120331950224</v>
      </c>
      <c r="C40" s="2">
        <v>44239</v>
      </c>
      <c r="D40" s="87">
        <v>8413</v>
      </c>
      <c r="E40" s="17">
        <f t="shared" si="6"/>
        <v>3.4809348093480935E-2</v>
      </c>
      <c r="F40" s="22">
        <f t="shared" si="0"/>
        <v>7.9668049775136751E-3</v>
      </c>
      <c r="G40" s="22">
        <f t="shared" si="1"/>
        <v>-1525.1010232216559</v>
      </c>
      <c r="H40" s="23">
        <f t="shared" si="2"/>
        <v>8474.8989767783441</v>
      </c>
      <c r="I40" s="22">
        <f t="shared" si="7"/>
        <v>-4.8324749982467425</v>
      </c>
      <c r="J40" s="22">
        <f t="shared" si="3"/>
        <v>0.93988277473043891</v>
      </c>
      <c r="K40" s="24">
        <f t="shared" si="4"/>
        <v>8566.583818550198</v>
      </c>
    </row>
    <row r="41" spans="2:11" ht="15.55" customHeight="1" x14ac:dyDescent="0.65">
      <c r="B41" s="26">
        <f t="shared" si="5"/>
        <v>2021.1161825726158</v>
      </c>
      <c r="C41" s="4">
        <v>44242</v>
      </c>
      <c r="D41" s="86">
        <v>8456</v>
      </c>
      <c r="E41" s="65">
        <f t="shared" si="6"/>
        <v>5.1111375252585285E-3</v>
      </c>
      <c r="F41" s="30">
        <f t="shared" si="0"/>
        <v>3.8174273840922979E-3</v>
      </c>
      <c r="G41" s="30">
        <f t="shared" si="1"/>
        <v>-1223.0510702762167</v>
      </c>
      <c r="H41" s="31">
        <f t="shared" si="2"/>
        <v>8776.9489297237833</v>
      </c>
      <c r="I41" s="30">
        <f t="shared" si="7"/>
        <v>-5.568182288354131</v>
      </c>
      <c r="J41" s="30">
        <f t="shared" si="3"/>
        <v>0.96720607057201402</v>
      </c>
      <c r="K41" s="66">
        <f t="shared" si="4"/>
        <v>8817.0575802092444</v>
      </c>
    </row>
    <row r="42" spans="2:11" ht="15.55" customHeight="1" x14ac:dyDescent="0.65">
      <c r="B42" s="18">
        <f t="shared" si="5"/>
        <v>2021.1203319502092</v>
      </c>
      <c r="C42" s="2">
        <v>44243</v>
      </c>
      <c r="D42" s="87">
        <v>8303</v>
      </c>
      <c r="E42" s="17">
        <f t="shared" ref="E42:E102" si="8">IF(D42="","",(D42-D41)/D41)</f>
        <v>-1.8093661305581835E-2</v>
      </c>
      <c r="F42" s="22">
        <f t="shared" si="0"/>
        <v>-3.3195020932907937E-4</v>
      </c>
      <c r="G42" s="22" t="e">
        <f t="shared" si="1"/>
        <v>#NUM!</v>
      </c>
      <c r="H42" s="23" t="e">
        <f t="shared" si="2"/>
        <v>#NUM!</v>
      </c>
      <c r="I42" s="22" t="e">
        <f t="shared" si="7"/>
        <v>#NUM!</v>
      </c>
      <c r="J42" s="22" t="e">
        <f t="shared" si="3"/>
        <v>#NUM!</v>
      </c>
      <c r="K42" s="24" t="e">
        <f t="shared" si="4"/>
        <v>#NUM!</v>
      </c>
    </row>
    <row r="43" spans="2:11" ht="15.55" customHeight="1" x14ac:dyDescent="0.65">
      <c r="B43" s="18">
        <f t="shared" si="5"/>
        <v>2021.1244813278026</v>
      </c>
      <c r="C43" s="2">
        <v>44244</v>
      </c>
      <c r="D43" s="87">
        <v>8247</v>
      </c>
      <c r="E43" s="17">
        <f t="shared" si="8"/>
        <v>-6.7445501625918343E-3</v>
      </c>
      <c r="F43" s="22">
        <f t="shared" si="0"/>
        <v>-4.4813278027504566E-3</v>
      </c>
      <c r="G43" s="22"/>
      <c r="H43" s="23"/>
      <c r="I43" s="22"/>
      <c r="J43" s="22"/>
      <c r="K43" s="24"/>
    </row>
    <row r="44" spans="2:11" ht="15.55" customHeight="1" x14ac:dyDescent="0.65">
      <c r="B44" s="18">
        <f t="shared" si="5"/>
        <v>2021.1286307053961</v>
      </c>
      <c r="C44" s="2">
        <v>44245</v>
      </c>
      <c r="D44" s="87">
        <v>8093</v>
      </c>
      <c r="E44" s="17">
        <f t="shared" si="8"/>
        <v>-1.8673457014672001E-2</v>
      </c>
      <c r="F44" s="22">
        <f t="shared" si="0"/>
        <v>-8.6307053961718339E-3</v>
      </c>
      <c r="G44" s="22"/>
      <c r="H44" s="23"/>
      <c r="I44" s="22"/>
      <c r="J44" s="22"/>
      <c r="K44" s="24"/>
    </row>
    <row r="45" spans="2:11" ht="15.55" customHeight="1" x14ac:dyDescent="0.65">
      <c r="B45" s="18">
        <f t="shared" si="5"/>
        <v>2021.1327800829895</v>
      </c>
      <c r="C45" s="2">
        <v>44246</v>
      </c>
      <c r="D45" s="87">
        <v>8065</v>
      </c>
      <c r="E45" s="17">
        <f t="shared" si="8"/>
        <v>-3.4597800568392438E-3</v>
      </c>
      <c r="F45" s="22">
        <f t="shared" si="0"/>
        <v>-1.2780082989593211E-2</v>
      </c>
      <c r="G45" s="22"/>
      <c r="H45" s="23"/>
      <c r="I45" s="22"/>
      <c r="J45" s="22"/>
      <c r="K45" s="24"/>
    </row>
    <row r="46" spans="2:11" ht="15.55" customHeight="1" x14ac:dyDescent="0.65">
      <c r="B46" s="18">
        <f t="shared" si="5"/>
        <v>2021.1369294605829</v>
      </c>
      <c r="C46" s="2">
        <v>44249</v>
      </c>
      <c r="D46" s="87">
        <v>8060</v>
      </c>
      <c r="E46" s="17">
        <f t="shared" si="8"/>
        <v>-6.1996280223186606E-4</v>
      </c>
      <c r="F46" s="22">
        <f t="shared" si="0"/>
        <v>-1.6929460583014588E-2</v>
      </c>
      <c r="G46" s="22"/>
      <c r="H46" s="23"/>
      <c r="I46" s="22"/>
      <c r="J46" s="22"/>
      <c r="K46" s="24"/>
    </row>
    <row r="47" spans="2:11" ht="15.55" customHeight="1" x14ac:dyDescent="0.65">
      <c r="B47" s="18">
        <f t="shared" si="5"/>
        <v>2021.1410788381763</v>
      </c>
      <c r="C47" s="2">
        <v>44251</v>
      </c>
      <c r="D47" s="87">
        <v>7891</v>
      </c>
      <c r="E47" s="17">
        <f t="shared" si="8"/>
        <v>-2.0967741935483872E-2</v>
      </c>
      <c r="F47" s="22">
        <f t="shared" si="0"/>
        <v>-2.1078838176435966E-2</v>
      </c>
      <c r="G47" s="22"/>
      <c r="H47" s="23"/>
      <c r="I47" s="22"/>
      <c r="J47" s="22"/>
      <c r="K47" s="24"/>
    </row>
    <row r="48" spans="2:11" ht="15.55" customHeight="1" x14ac:dyDescent="0.65">
      <c r="B48" s="18">
        <f t="shared" si="5"/>
        <v>2021.1452282157697</v>
      </c>
      <c r="C48" s="2">
        <v>44252</v>
      </c>
      <c r="D48" s="87">
        <v>8018</v>
      </c>
      <c r="E48" s="17">
        <f t="shared" si="8"/>
        <v>1.609428462805728E-2</v>
      </c>
      <c r="F48" s="22">
        <f t="shared" si="0"/>
        <v>-2.5228215769857343E-2</v>
      </c>
      <c r="G48" s="22"/>
      <c r="H48" s="23"/>
      <c r="I48" s="22"/>
      <c r="J48" s="22"/>
      <c r="K48" s="24"/>
    </row>
    <row r="49" spans="2:11" ht="15.55" customHeight="1" x14ac:dyDescent="0.65">
      <c r="B49" s="26">
        <f t="shared" si="5"/>
        <v>2021.1493775933632</v>
      </c>
      <c r="C49" s="4">
        <v>44253</v>
      </c>
      <c r="D49" s="86">
        <v>7873</v>
      </c>
      <c r="E49" s="65">
        <f t="shared" si="8"/>
        <v>-1.8084310301820904E-2</v>
      </c>
      <c r="F49" s="30">
        <f t="shared" ref="F49:F65" si="9">$D$9-B49</f>
        <v>6.5622406636748565E-2</v>
      </c>
      <c r="G49" s="30">
        <f t="shared" ref="G49:G65" si="10">$D$7*F49^$D$5</f>
        <v>-1678.4145770381629</v>
      </c>
      <c r="H49" s="31">
        <f t="shared" ref="H49:H65" si="11">$D$6+G49</f>
        <v>7821.5854229618371</v>
      </c>
      <c r="I49" s="30">
        <f t="shared" ref="I49:I65" si="12">LOG(F49,2.71828)</f>
        <v>-2.7238399089657328</v>
      </c>
      <c r="J49" s="30">
        <f t="shared" ref="J49:J65" si="13">1+$D$8*COS($D$4*I49/$D$10)</f>
        <v>0.95974867487966731</v>
      </c>
      <c r="K49" s="66">
        <f t="shared" ref="K49:K65" si="14">$D$6+G49*J49</f>
        <v>7889.1438337889058</v>
      </c>
    </row>
    <row r="50" spans="2:11" ht="15.55" customHeight="1" x14ac:dyDescent="0.65">
      <c r="B50" s="18">
        <f t="shared" si="5"/>
        <v>2021.1535269709566</v>
      </c>
      <c r="C50" s="2">
        <v>44256</v>
      </c>
      <c r="D50" s="87">
        <v>7925</v>
      </c>
      <c r="E50" s="17">
        <f t="shared" si="8"/>
        <v>6.604852025911343E-3</v>
      </c>
      <c r="F50" s="22">
        <f t="shared" si="9"/>
        <v>6.1473029043327188E-2</v>
      </c>
      <c r="G50" s="22">
        <f t="shared" si="10"/>
        <v>-1645.8451824253025</v>
      </c>
      <c r="H50" s="23">
        <f t="shared" si="11"/>
        <v>7854.1548175746975</v>
      </c>
      <c r="I50" s="22">
        <f t="shared" si="12"/>
        <v>-2.7891586286379337</v>
      </c>
      <c r="J50" s="22">
        <f t="shared" si="13"/>
        <v>0.97413008704119686</v>
      </c>
      <c r="K50" s="24">
        <f t="shared" si="14"/>
        <v>7896.7326891877055</v>
      </c>
    </row>
    <row r="51" spans="2:11" ht="15.55" customHeight="1" x14ac:dyDescent="0.65">
      <c r="B51" s="18">
        <f t="shared" si="5"/>
        <v>2021.15767634855</v>
      </c>
      <c r="C51" s="2">
        <v>44257</v>
      </c>
      <c r="D51" s="87">
        <v>7923</v>
      </c>
      <c r="E51" s="17">
        <f t="shared" si="8"/>
        <v>-2.523659305993691E-4</v>
      </c>
      <c r="F51" s="22">
        <f t="shared" si="9"/>
        <v>5.732365144990581E-2</v>
      </c>
      <c r="G51" s="22">
        <f t="shared" si="10"/>
        <v>-1611.6983103571167</v>
      </c>
      <c r="H51" s="23">
        <f t="shared" si="11"/>
        <v>7888.3016896428835</v>
      </c>
      <c r="I51" s="22">
        <f t="shared" si="12"/>
        <v>-2.8590438983003787</v>
      </c>
      <c r="J51" s="22">
        <f t="shared" si="13"/>
        <v>0.99379125733485774</v>
      </c>
      <c r="K51" s="24">
        <f t="shared" si="14"/>
        <v>7898.3083097057352</v>
      </c>
    </row>
    <row r="52" spans="2:11" ht="15.55" customHeight="1" x14ac:dyDescent="0.65">
      <c r="B52" s="18">
        <f t="shared" si="5"/>
        <v>2021.1618257261434</v>
      </c>
      <c r="C52" s="2">
        <v>44258</v>
      </c>
      <c r="D52" s="87">
        <v>7971</v>
      </c>
      <c r="E52" s="17">
        <f t="shared" si="8"/>
        <v>6.0583112457402496E-3</v>
      </c>
      <c r="F52" s="22">
        <f t="shared" si="9"/>
        <v>5.3174273856484433E-2</v>
      </c>
      <c r="G52" s="22">
        <f t="shared" si="10"/>
        <v>-1575.7744955473675</v>
      </c>
      <c r="H52" s="23">
        <f t="shared" si="11"/>
        <v>7924.2255044526328</v>
      </c>
      <c r="I52" s="22">
        <f t="shared" si="12"/>
        <v>-2.9341825474063112</v>
      </c>
      <c r="J52" s="22">
        <f t="shared" si="13"/>
        <v>1.0160287133977668</v>
      </c>
      <c r="K52" s="24">
        <f t="shared" si="14"/>
        <v>7898.9678666839936</v>
      </c>
    </row>
    <row r="53" spans="2:11" ht="15.55" customHeight="1" x14ac:dyDescent="0.65">
      <c r="B53" s="18">
        <f t="shared" si="5"/>
        <v>2021.1659751037369</v>
      </c>
      <c r="C53" s="2">
        <v>44259</v>
      </c>
      <c r="D53" s="87">
        <v>7922</v>
      </c>
      <c r="E53" s="17">
        <f t="shared" si="8"/>
        <v>-6.1472839041525531E-3</v>
      </c>
      <c r="F53" s="22">
        <f t="shared" si="9"/>
        <v>4.9024896263063056E-2</v>
      </c>
      <c r="G53" s="22">
        <f t="shared" si="10"/>
        <v>-1537.830965830221</v>
      </c>
      <c r="H53" s="23">
        <f t="shared" si="11"/>
        <v>7962.1690341697795</v>
      </c>
      <c r="I53" s="22">
        <f t="shared" si="12"/>
        <v>-3.0154290512392667</v>
      </c>
      <c r="J53" s="22">
        <f t="shared" si="13"/>
        <v>1.0363456068247516</v>
      </c>
      <c r="K53" s="24">
        <f t="shared" si="14"/>
        <v>7906.2756345227863</v>
      </c>
    </row>
    <row r="54" spans="2:11" ht="15.55" customHeight="1" x14ac:dyDescent="0.65">
      <c r="B54" s="18">
        <f t="shared" si="5"/>
        <v>2021.1701244813303</v>
      </c>
      <c r="C54" s="2">
        <v>44260</v>
      </c>
      <c r="D54" s="87">
        <v>7969</v>
      </c>
      <c r="E54" s="17">
        <f t="shared" si="8"/>
        <v>5.9328452411007322E-3</v>
      </c>
      <c r="F54" s="22">
        <f t="shared" si="9"/>
        <v>4.4875518669641679E-2</v>
      </c>
      <c r="G54" s="22">
        <f t="shared" si="10"/>
        <v>-1497.5676188660257</v>
      </c>
      <c r="H54" s="23">
        <f t="shared" si="11"/>
        <v>8002.4323811339746</v>
      </c>
      <c r="I54" s="22">
        <f t="shared" si="12"/>
        <v>-3.1038649619658263</v>
      </c>
      <c r="J54" s="22">
        <f t="shared" si="13"/>
        <v>1.0487244200401784</v>
      </c>
      <c r="K54" s="24">
        <f t="shared" si="14"/>
        <v>7929.4642674337765</v>
      </c>
    </row>
    <row r="55" spans="2:11" ht="15.55" customHeight="1" x14ac:dyDescent="0.65">
      <c r="B55" s="18">
        <f t="shared" si="5"/>
        <v>2021.1742738589237</v>
      </c>
      <c r="C55" s="2">
        <v>44263</v>
      </c>
      <c r="D55" s="87">
        <v>7961</v>
      </c>
      <c r="E55" s="17">
        <f t="shared" si="8"/>
        <v>-1.0038900740368931E-3</v>
      </c>
      <c r="F55" s="22">
        <f t="shared" si="9"/>
        <v>4.0726141076220301E-2</v>
      </c>
      <c r="G55" s="22">
        <f t="shared" si="10"/>
        <v>-1454.6066711688511</v>
      </c>
      <c r="H55" s="23">
        <f t="shared" si="11"/>
        <v>8045.3933288311491</v>
      </c>
      <c r="I55" s="22">
        <f t="shared" si="12"/>
        <v>-3.2008872589120254</v>
      </c>
      <c r="J55" s="22">
        <f t="shared" si="13"/>
        <v>1.0468689695561628</v>
      </c>
      <c r="K55" s="24">
        <f t="shared" si="14"/>
        <v>7977.2174130439444</v>
      </c>
    </row>
    <row r="56" spans="2:11" ht="15.55" customHeight="1" x14ac:dyDescent="0.65">
      <c r="B56" s="18">
        <f t="shared" si="5"/>
        <v>2021.1784232365171</v>
      </c>
      <c r="C56" s="2">
        <v>44264</v>
      </c>
      <c r="D56" s="87">
        <v>8189</v>
      </c>
      <c r="E56" s="17">
        <f t="shared" si="8"/>
        <v>2.8639618138424822E-2</v>
      </c>
      <c r="F56" s="22">
        <f t="shared" si="9"/>
        <v>3.6576763482798924E-2</v>
      </c>
      <c r="G56" s="22">
        <f t="shared" si="10"/>
        <v>-1408.4621443723074</v>
      </c>
      <c r="H56" s="23">
        <f t="shared" si="11"/>
        <v>8091.5378556276928</v>
      </c>
      <c r="I56" s="22">
        <f t="shared" si="12"/>
        <v>-3.3083443430808588</v>
      </c>
      <c r="J56" s="22">
        <f t="shared" si="13"/>
        <v>1.0269936485072018</v>
      </c>
      <c r="K56" s="24">
        <f t="shared" si="14"/>
        <v>8053.5183235668064</v>
      </c>
    </row>
    <row r="57" spans="2:11" ht="15.55" customHeight="1" x14ac:dyDescent="0.65">
      <c r="B57" s="18">
        <f t="shared" si="5"/>
        <v>2021.1825726141105</v>
      </c>
      <c r="C57" s="2">
        <v>44265</v>
      </c>
      <c r="D57" s="87">
        <v>8128</v>
      </c>
      <c r="E57" s="17">
        <f t="shared" si="8"/>
        <v>-7.4490169739894977E-3</v>
      </c>
      <c r="F57" s="22">
        <f t="shared" si="9"/>
        <v>3.2427385889377547E-2</v>
      </c>
      <c r="G57" s="22">
        <f t="shared" si="10"/>
        <v>-1358.4922918080626</v>
      </c>
      <c r="H57" s="23">
        <f t="shared" si="11"/>
        <v>8141.5077081919371</v>
      </c>
      <c r="I57" s="22">
        <f t="shared" si="12"/>
        <v>-3.4287542760625525</v>
      </c>
      <c r="J57" s="22">
        <f t="shared" si="13"/>
        <v>0.99242066095783155</v>
      </c>
      <c r="K57" s="24">
        <f t="shared" si="14"/>
        <v>8151.8041818577231</v>
      </c>
    </row>
    <row r="58" spans="2:11" ht="15.55" customHeight="1" x14ac:dyDescent="0.65">
      <c r="B58" s="18">
        <f t="shared" si="5"/>
        <v>2021.186721991704</v>
      </c>
      <c r="C58" s="2">
        <v>44266</v>
      </c>
      <c r="D58" s="87">
        <v>8091</v>
      </c>
      <c r="E58" s="17">
        <f t="shared" si="8"/>
        <v>-4.5521653543307084E-3</v>
      </c>
      <c r="F58" s="22">
        <f t="shared" si="9"/>
        <v>2.827800829595617E-2</v>
      </c>
      <c r="G58" s="22">
        <f t="shared" si="10"/>
        <v>-1303.8218110506677</v>
      </c>
      <c r="H58" s="23">
        <f t="shared" si="11"/>
        <v>8196.1781889493323</v>
      </c>
      <c r="I58" s="22">
        <f t="shared" si="12"/>
        <v>-3.5656732669009554</v>
      </c>
      <c r="J58" s="22">
        <f t="shared" si="13"/>
        <v>0.95865177201125917</v>
      </c>
      <c r="K58" s="24">
        <f t="shared" si="14"/>
        <v>8250.088910449349</v>
      </c>
    </row>
    <row r="59" spans="2:11" ht="15.55" customHeight="1" x14ac:dyDescent="0.65">
      <c r="B59" s="18">
        <f t="shared" si="5"/>
        <v>2021.1908713692974</v>
      </c>
      <c r="C59" s="2">
        <v>44267</v>
      </c>
      <c r="D59" s="87">
        <v>8145</v>
      </c>
      <c r="E59" s="17">
        <f t="shared" si="8"/>
        <v>6.6740823136818691E-3</v>
      </c>
      <c r="F59" s="22">
        <f t="shared" si="9"/>
        <v>2.4128630702534792E-2</v>
      </c>
      <c r="G59" s="22">
        <f t="shared" si="10"/>
        <v>-1243.2068647325655</v>
      </c>
      <c r="H59" s="23">
        <f t="shared" si="11"/>
        <v>8256.793135267435</v>
      </c>
      <c r="I59" s="22">
        <f t="shared" si="12"/>
        <v>-3.7243586528385042</v>
      </c>
      <c r="J59" s="22">
        <f t="shared" si="13"/>
        <v>0.95311773363994945</v>
      </c>
      <c r="K59" s="24">
        <f t="shared" si="14"/>
        <v>8315.0774906404695</v>
      </c>
    </row>
    <row r="60" spans="2:11" ht="15.55" customHeight="1" x14ac:dyDescent="0.65">
      <c r="B60" s="18">
        <f t="shared" si="5"/>
        <v>2021.1950207468908</v>
      </c>
      <c r="C60" s="2">
        <v>44270</v>
      </c>
      <c r="D60" s="87">
        <v>8340</v>
      </c>
      <c r="E60" s="17">
        <f t="shared" si="8"/>
        <v>2.3941068139963169E-2</v>
      </c>
      <c r="F60" s="22">
        <f t="shared" si="9"/>
        <v>1.9979253109113415E-2</v>
      </c>
      <c r="G60" s="22">
        <f t="shared" si="10"/>
        <v>-1174.7822370102651</v>
      </c>
      <c r="H60" s="23">
        <f t="shared" si="11"/>
        <v>8325.2177629897342</v>
      </c>
      <c r="I60" s="22">
        <f t="shared" si="12"/>
        <v>-3.9130635205195192</v>
      </c>
      <c r="J60" s="22">
        <f t="shared" si="13"/>
        <v>0.99582667201169095</v>
      </c>
      <c r="K60" s="24">
        <f t="shared" si="14"/>
        <v>8330.1205145796175</v>
      </c>
    </row>
    <row r="61" spans="2:11" ht="15.55" customHeight="1" x14ac:dyDescent="0.65">
      <c r="B61" s="18">
        <f t="shared" si="5"/>
        <v>2021.1991701244842</v>
      </c>
      <c r="C61" s="2">
        <v>44271</v>
      </c>
      <c r="D61" s="87">
        <v>8269</v>
      </c>
      <c r="E61" s="17">
        <f t="shared" si="8"/>
        <v>-8.5131894484412468E-3</v>
      </c>
      <c r="F61" s="22">
        <f t="shared" si="9"/>
        <v>1.5829875515692038E-2</v>
      </c>
      <c r="G61" s="22">
        <f t="shared" si="10"/>
        <v>-1095.5364873264648</v>
      </c>
      <c r="H61" s="23">
        <f t="shared" si="11"/>
        <v>8404.4635126735357</v>
      </c>
      <c r="I61" s="22">
        <f t="shared" si="12"/>
        <v>-4.1458590576658603</v>
      </c>
      <c r="J61" s="22">
        <f t="shared" si="13"/>
        <v>1.0483503764672728</v>
      </c>
      <c r="K61" s="24">
        <f t="shared" si="14"/>
        <v>8351.4939110776668</v>
      </c>
    </row>
    <row r="62" spans="2:11" ht="15.55" customHeight="1" x14ac:dyDescent="0.65">
      <c r="B62" s="18">
        <f t="shared" si="5"/>
        <v>2021.2033195020776</v>
      </c>
      <c r="C62" s="2">
        <v>44272</v>
      </c>
      <c r="D62" s="87">
        <v>8308</v>
      </c>
      <c r="E62" s="17">
        <f t="shared" si="8"/>
        <v>4.7164106905308988E-3</v>
      </c>
      <c r="F62" s="22">
        <f t="shared" si="9"/>
        <v>1.1680497922270661E-2</v>
      </c>
      <c r="G62" s="22">
        <f t="shared" si="10"/>
        <v>-1000.0506663680441</v>
      </c>
      <c r="H62" s="23">
        <f t="shared" si="11"/>
        <v>8499.9493336319556</v>
      </c>
      <c r="I62" s="22">
        <f t="shared" si="12"/>
        <v>-4.4498376653547105</v>
      </c>
      <c r="J62" s="22">
        <f t="shared" si="13"/>
        <v>1.0002255774040056</v>
      </c>
      <c r="K62" s="24">
        <f t="shared" si="14"/>
        <v>8499.7237447987627</v>
      </c>
    </row>
    <row r="63" spans="2:11" ht="15.55" customHeight="1" x14ac:dyDescent="0.65">
      <c r="B63" s="26">
        <f t="shared" si="5"/>
        <v>2021.2074688796711</v>
      </c>
      <c r="C63" s="4">
        <v>44273</v>
      </c>
      <c r="D63" s="86">
        <v>8650</v>
      </c>
      <c r="E63" s="65">
        <f t="shared" si="8"/>
        <v>4.1165142031776604E-2</v>
      </c>
      <c r="F63" s="30">
        <f t="shared" si="9"/>
        <v>7.5311203288492834E-3</v>
      </c>
      <c r="G63" s="30">
        <f t="shared" si="10"/>
        <v>-876.6807542478266</v>
      </c>
      <c r="H63" s="31">
        <f t="shared" si="11"/>
        <v>8623.3192457521727</v>
      </c>
      <c r="I63" s="30">
        <f t="shared" si="12"/>
        <v>-4.888714754592856</v>
      </c>
      <c r="J63" s="30">
        <f t="shared" si="13"/>
        <v>0.97546723327725715</v>
      </c>
      <c r="K63" s="66">
        <f t="shared" si="14"/>
        <v>8644.8266501864528</v>
      </c>
    </row>
    <row r="64" spans="2:11" ht="15.55" customHeight="1" x14ac:dyDescent="0.65">
      <c r="B64" s="18">
        <f t="shared" si="5"/>
        <v>2021.2116182572645</v>
      </c>
      <c r="C64" s="2">
        <v>44274</v>
      </c>
      <c r="D64" s="87">
        <v>8644</v>
      </c>
      <c r="E64" s="17">
        <f t="shared" si="8"/>
        <v>-6.9364161849710981E-4</v>
      </c>
      <c r="F64" s="22">
        <f t="shared" si="9"/>
        <v>3.3817427354279062E-3</v>
      </c>
      <c r="G64" s="22">
        <f t="shared" si="10"/>
        <v>-689.48649864043091</v>
      </c>
      <c r="H64" s="23">
        <f t="shared" si="11"/>
        <v>8810.5135013595682</v>
      </c>
      <c r="I64" s="22">
        <f t="shared" si="12"/>
        <v>-5.6893679271355442</v>
      </c>
      <c r="J64" s="22">
        <f t="shared" si="13"/>
        <v>0.95437233372220842</v>
      </c>
      <c r="K64" s="24">
        <f t="shared" si="14"/>
        <v>8841.9731612225769</v>
      </c>
    </row>
    <row r="65" spans="2:11" ht="15.55" customHeight="1" x14ac:dyDescent="0.65">
      <c r="B65" s="18">
        <f t="shared" si="5"/>
        <v>2021.2157676348579</v>
      </c>
      <c r="C65" s="64">
        <v>44277</v>
      </c>
      <c r="D65" s="92">
        <v>8362</v>
      </c>
      <c r="E65" s="17">
        <f t="shared" si="8"/>
        <v>-3.2623785284590465E-2</v>
      </c>
      <c r="F65" s="22">
        <f t="shared" si="9"/>
        <v>-7.6763485799347109E-4</v>
      </c>
      <c r="G65" s="22" t="e">
        <f t="shared" si="10"/>
        <v>#NUM!</v>
      </c>
      <c r="H65" s="23" t="e">
        <f t="shared" si="11"/>
        <v>#NUM!</v>
      </c>
      <c r="I65" s="22" t="e">
        <f t="shared" si="12"/>
        <v>#NUM!</v>
      </c>
      <c r="J65" s="22" t="e">
        <f t="shared" si="13"/>
        <v>#NUM!</v>
      </c>
      <c r="K65" s="24" t="e">
        <f t="shared" si="14"/>
        <v>#NUM!</v>
      </c>
    </row>
    <row r="66" spans="2:11" ht="15.55" customHeight="1" x14ac:dyDescent="0.65">
      <c r="B66" s="18">
        <f t="shared" si="5"/>
        <v>2021.2199170124513</v>
      </c>
      <c r="C66" s="64">
        <v>44278</v>
      </c>
      <c r="D66" s="92">
        <v>8304</v>
      </c>
      <c r="E66" s="17">
        <f t="shared" si="8"/>
        <v>-6.9361396795025116E-3</v>
      </c>
      <c r="F66" s="22"/>
      <c r="G66" s="22"/>
      <c r="H66" s="23"/>
      <c r="I66" s="22"/>
      <c r="J66" s="22"/>
      <c r="K66" s="24"/>
    </row>
    <row r="67" spans="2:11" ht="15.55" customHeight="1" x14ac:dyDescent="0.65">
      <c r="B67" s="26">
        <f t="shared" si="5"/>
        <v>2021.2240663900448</v>
      </c>
      <c r="C67" s="67">
        <v>44279</v>
      </c>
      <c r="D67" s="93">
        <v>8120</v>
      </c>
      <c r="E67" s="65">
        <f t="shared" si="8"/>
        <v>-2.2157996146435453E-2</v>
      </c>
      <c r="F67" s="30"/>
      <c r="G67" s="30"/>
      <c r="H67" s="31"/>
      <c r="I67" s="30"/>
      <c r="J67" s="30"/>
      <c r="K67" s="66"/>
    </row>
    <row r="68" spans="2:11" ht="15.55" customHeight="1" x14ac:dyDescent="0.65">
      <c r="B68" s="18">
        <f t="shared" si="5"/>
        <v>2021.2282157676382</v>
      </c>
      <c r="C68" s="64">
        <v>44280</v>
      </c>
      <c r="D68" s="92">
        <v>8157</v>
      </c>
      <c r="E68" s="17">
        <f t="shared" si="8"/>
        <v>4.5566502463054185E-3</v>
      </c>
      <c r="F68" s="22"/>
      <c r="G68" s="22"/>
      <c r="H68" s="23"/>
      <c r="I68" s="22"/>
      <c r="J68" s="22"/>
      <c r="K68" s="24"/>
    </row>
    <row r="69" spans="2:11" ht="15.55" customHeight="1" x14ac:dyDescent="0.65">
      <c r="B69" s="18">
        <f t="shared" si="5"/>
        <v>2021.2323651452316</v>
      </c>
      <c r="C69" s="64">
        <v>44281</v>
      </c>
      <c r="D69" s="92">
        <v>8359</v>
      </c>
      <c r="E69" s="17">
        <f t="shared" si="8"/>
        <v>2.476400637489273E-2</v>
      </c>
      <c r="F69" s="22"/>
      <c r="G69" s="22"/>
      <c r="H69" s="23"/>
      <c r="I69" s="22"/>
      <c r="J69" s="22"/>
      <c r="K69" s="24"/>
    </row>
    <row r="70" spans="2:11" ht="15.55" customHeight="1" x14ac:dyDescent="0.65">
      <c r="B70" s="18">
        <f t="shared" si="5"/>
        <v>2021.236514522825</v>
      </c>
      <c r="C70" s="64">
        <v>44284</v>
      </c>
      <c r="D70" s="92">
        <v>8465</v>
      </c>
      <c r="E70" s="17">
        <f t="shared" si="8"/>
        <v>1.2680942696494796E-2</v>
      </c>
      <c r="F70" s="22"/>
      <c r="G70" s="22"/>
      <c r="H70" s="23"/>
      <c r="I70" s="22"/>
      <c r="J70" s="22"/>
      <c r="K70" s="24"/>
    </row>
    <row r="71" spans="2:11" ht="15.55" customHeight="1" x14ac:dyDescent="0.65">
      <c r="B71" s="18">
        <f t="shared" si="5"/>
        <v>2021.2406639004184</v>
      </c>
      <c r="C71" s="64">
        <v>44285</v>
      </c>
      <c r="D71" s="92">
        <v>8362</v>
      </c>
      <c r="E71" s="17">
        <f t="shared" si="8"/>
        <v>-1.2167749556999409E-2</v>
      </c>
      <c r="F71" s="22"/>
      <c r="G71" s="22"/>
      <c r="H71" s="23"/>
      <c r="I71" s="22"/>
      <c r="J71" s="22"/>
      <c r="K71" s="24"/>
    </row>
    <row r="72" spans="2:11" ht="15.55" customHeight="1" x14ac:dyDescent="0.65">
      <c r="B72" s="18">
        <f t="shared" si="5"/>
        <v>2021.2448132780119</v>
      </c>
      <c r="C72" s="64">
        <v>44286</v>
      </c>
      <c r="D72" s="92">
        <v>8616</v>
      </c>
      <c r="E72" s="17">
        <f t="shared" si="8"/>
        <v>3.0375508251614447E-2</v>
      </c>
      <c r="F72" s="22"/>
      <c r="G72" s="22"/>
      <c r="H72" s="23"/>
      <c r="I72" s="22"/>
      <c r="J72" s="22"/>
      <c r="K72" s="24"/>
    </row>
    <row r="73" spans="2:11" ht="15.55" customHeight="1" x14ac:dyDescent="0.65">
      <c r="B73" s="18">
        <f t="shared" si="5"/>
        <v>2021.2489626556053</v>
      </c>
      <c r="C73" s="64">
        <v>44287</v>
      </c>
      <c r="D73" s="92">
        <v>8423</v>
      </c>
      <c r="E73" s="17">
        <f t="shared" si="8"/>
        <v>-2.2400185701021355E-2</v>
      </c>
      <c r="F73" s="22"/>
      <c r="G73" s="22"/>
      <c r="H73" s="23"/>
      <c r="I73" s="22"/>
      <c r="J73" s="22"/>
      <c r="K73" s="24"/>
    </row>
    <row r="74" spans="2:11" ht="15.55" customHeight="1" x14ac:dyDescent="0.65">
      <c r="B74" s="18">
        <f t="shared" si="5"/>
        <v>2021.2531120331987</v>
      </c>
      <c r="C74" s="64">
        <v>44288</v>
      </c>
      <c r="D74" s="92">
        <v>8462</v>
      </c>
      <c r="E74" s="17">
        <f t="shared" si="8"/>
        <v>4.6301792710435712E-3</v>
      </c>
      <c r="F74" s="22"/>
      <c r="G74" s="22"/>
      <c r="H74" s="23"/>
      <c r="I74" s="22"/>
      <c r="J74" s="22"/>
      <c r="K74" s="24"/>
    </row>
    <row r="75" spans="2:11" ht="15.55" customHeight="1" x14ac:dyDescent="0.65">
      <c r="B75" s="18">
        <f t="shared" si="5"/>
        <v>2021.2572614107921</v>
      </c>
      <c r="C75" s="64">
        <v>44291</v>
      </c>
      <c r="D75" s="92">
        <v>8461</v>
      </c>
      <c r="E75" s="17">
        <f t="shared" si="8"/>
        <v>-1.181753722524226E-4</v>
      </c>
      <c r="F75" s="22"/>
      <c r="G75" s="22"/>
      <c r="H75" s="23"/>
      <c r="I75" s="22"/>
      <c r="J75" s="22"/>
      <c r="K75" s="24"/>
    </row>
    <row r="76" spans="2:11" ht="15.55" customHeight="1" x14ac:dyDescent="0.65">
      <c r="B76" s="18">
        <f t="shared" si="5"/>
        <v>2021.2614107883855</v>
      </c>
      <c r="C76" s="64">
        <v>44292</v>
      </c>
      <c r="D76" s="92">
        <v>8366</v>
      </c>
      <c r="E76" s="17">
        <f t="shared" si="8"/>
        <v>-1.1227987235551353E-2</v>
      </c>
      <c r="F76" s="22"/>
      <c r="G76" s="22"/>
      <c r="H76" s="23"/>
      <c r="I76" s="22"/>
      <c r="J76" s="22"/>
      <c r="K76" s="24"/>
    </row>
    <row r="77" spans="2:11" ht="15.55" customHeight="1" x14ac:dyDescent="0.65">
      <c r="B77" s="18">
        <f t="shared" si="5"/>
        <v>2021.265560165979</v>
      </c>
      <c r="C77" s="64">
        <v>44293</v>
      </c>
      <c r="D77" s="92">
        <v>8487</v>
      </c>
      <c r="E77" s="17">
        <f t="shared" si="8"/>
        <v>1.4463303848912264E-2</v>
      </c>
      <c r="F77" s="22"/>
      <c r="G77" s="22"/>
      <c r="H77" s="23"/>
      <c r="I77" s="22"/>
      <c r="J77" s="22"/>
      <c r="K77" s="24"/>
    </row>
    <row r="78" spans="2:11" ht="15.55" customHeight="1" x14ac:dyDescent="0.65">
      <c r="B78" s="18">
        <f t="shared" ref="B78:B141" si="15">B77+1/$B$12</f>
        <v>2021.2697095435724</v>
      </c>
      <c r="C78" s="64">
        <v>44294</v>
      </c>
      <c r="D78" s="92">
        <v>8418</v>
      </c>
      <c r="E78" s="17">
        <f t="shared" si="8"/>
        <v>-8.130081300813009E-3</v>
      </c>
      <c r="F78" s="22"/>
      <c r="G78" s="22"/>
      <c r="H78" s="23"/>
      <c r="I78" s="22"/>
      <c r="J78" s="22"/>
      <c r="K78" s="24"/>
    </row>
    <row r="79" spans="2:11" ht="15.55" customHeight="1" x14ac:dyDescent="0.65">
      <c r="B79" s="18">
        <f t="shared" si="15"/>
        <v>2021.2738589211658</v>
      </c>
      <c r="C79" s="5">
        <v>44295</v>
      </c>
      <c r="D79" s="83">
        <v>8418</v>
      </c>
      <c r="E79" s="17">
        <f t="shared" si="8"/>
        <v>0</v>
      </c>
      <c r="F79" s="22"/>
      <c r="G79" s="22"/>
      <c r="H79" s="23"/>
      <c r="I79" s="22"/>
      <c r="J79" s="22"/>
      <c r="K79" s="24"/>
    </row>
    <row r="80" spans="2:11" ht="15.55" customHeight="1" x14ac:dyDescent="0.65">
      <c r="B80" s="18">
        <f t="shared" si="15"/>
        <v>2021.2780082987592</v>
      </c>
      <c r="C80" s="5">
        <v>44298</v>
      </c>
      <c r="D80" s="83">
        <v>8435</v>
      </c>
      <c r="E80" s="17">
        <f t="shared" si="8"/>
        <v>2.0194820622475647E-3</v>
      </c>
      <c r="F80" s="22"/>
      <c r="G80" s="22"/>
      <c r="H80" s="23"/>
      <c r="I80" s="22"/>
      <c r="J80" s="22"/>
      <c r="K80" s="24"/>
    </row>
    <row r="81" spans="2:11" ht="15.55" customHeight="1" x14ac:dyDescent="0.65">
      <c r="B81" s="18">
        <f t="shared" si="15"/>
        <v>2021.2821576763527</v>
      </c>
      <c r="C81" s="5">
        <v>44299</v>
      </c>
      <c r="D81" s="83">
        <v>8507</v>
      </c>
      <c r="E81" s="17">
        <f t="shared" si="8"/>
        <v>8.5358624777711906E-3</v>
      </c>
      <c r="F81" s="22"/>
      <c r="G81" s="22"/>
      <c r="H81" s="23"/>
      <c r="I81" s="22"/>
      <c r="J81" s="22"/>
      <c r="K81" s="24"/>
    </row>
    <row r="82" spans="2:11" ht="15.55" customHeight="1" x14ac:dyDescent="0.65">
      <c r="B82" s="18">
        <f t="shared" si="15"/>
        <v>2021.2863070539461</v>
      </c>
      <c r="C82" s="5">
        <v>44300</v>
      </c>
      <c r="D82" s="83">
        <v>8485</v>
      </c>
      <c r="E82" s="17">
        <f t="shared" si="8"/>
        <v>-2.5861055601269544E-3</v>
      </c>
      <c r="F82" s="22"/>
      <c r="G82" s="22"/>
      <c r="H82" s="23"/>
      <c r="I82" s="22"/>
      <c r="J82" s="22"/>
      <c r="K82" s="24"/>
    </row>
    <row r="83" spans="2:11" ht="15.55" customHeight="1" x14ac:dyDescent="0.65">
      <c r="B83" s="18">
        <f t="shared" si="15"/>
        <v>2021.2904564315395</v>
      </c>
      <c r="C83" s="5">
        <v>44301</v>
      </c>
      <c r="D83" s="83">
        <v>8564</v>
      </c>
      <c r="E83" s="17">
        <f t="shared" si="8"/>
        <v>9.3105480259281087E-3</v>
      </c>
      <c r="F83" s="22"/>
      <c r="G83" s="22"/>
      <c r="H83" s="23"/>
      <c r="I83" s="22"/>
      <c r="J83" s="22"/>
      <c r="K83" s="24"/>
    </row>
    <row r="84" spans="2:11" ht="15.55" customHeight="1" x14ac:dyDescent="0.65">
      <c r="B84" s="18">
        <f t="shared" si="15"/>
        <v>2021.2946058091329</v>
      </c>
      <c r="C84" s="5">
        <v>44302</v>
      </c>
      <c r="D84" s="83">
        <v>8530</v>
      </c>
      <c r="E84" s="17">
        <f t="shared" si="8"/>
        <v>-3.9701074264362445E-3</v>
      </c>
      <c r="F84" s="22"/>
      <c r="G84" s="22"/>
      <c r="H84" s="23"/>
      <c r="I84" s="22"/>
      <c r="J84" s="22"/>
      <c r="K84" s="24"/>
    </row>
    <row r="85" spans="2:11" ht="15.55" customHeight="1" x14ac:dyDescent="0.65">
      <c r="B85" s="18">
        <f t="shared" si="15"/>
        <v>2021.2987551867263</v>
      </c>
      <c r="C85" s="5">
        <v>44305</v>
      </c>
      <c r="D85" s="83">
        <v>8522</v>
      </c>
      <c r="E85" s="17">
        <f t="shared" si="8"/>
        <v>-9.3786635404454865E-4</v>
      </c>
      <c r="F85" s="22"/>
      <c r="G85" s="22"/>
      <c r="H85" s="23"/>
      <c r="I85" s="22"/>
      <c r="J85" s="22"/>
      <c r="K85" s="24"/>
    </row>
    <row r="86" spans="2:11" ht="15.55" customHeight="1" x14ac:dyDescent="0.65">
      <c r="B86" s="18">
        <f t="shared" si="15"/>
        <v>2021.3029045643198</v>
      </c>
      <c r="C86" s="5">
        <v>44306</v>
      </c>
      <c r="D86" s="83">
        <v>8418</v>
      </c>
      <c r="E86" s="17">
        <f t="shared" si="8"/>
        <v>-1.2203708049753579E-2</v>
      </c>
      <c r="F86" s="22"/>
      <c r="G86" s="22"/>
      <c r="H86" s="23"/>
      <c r="I86" s="22"/>
      <c r="J86" s="22"/>
      <c r="K86" s="24"/>
    </row>
    <row r="87" spans="2:11" ht="15.55" customHeight="1" x14ac:dyDescent="0.65">
      <c r="B87" s="18">
        <f t="shared" si="15"/>
        <v>2021.3070539419132</v>
      </c>
      <c r="C87" s="5">
        <v>44307</v>
      </c>
      <c r="D87" s="83">
        <v>8212</v>
      </c>
      <c r="E87" s="17">
        <f t="shared" si="8"/>
        <v>-2.4471370871941078E-2</v>
      </c>
      <c r="F87" s="22"/>
      <c r="G87" s="22"/>
      <c r="H87" s="23"/>
      <c r="I87" s="22"/>
      <c r="J87" s="22"/>
      <c r="K87" s="24"/>
    </row>
    <row r="88" spans="2:11" ht="15.55" customHeight="1" x14ac:dyDescent="0.65">
      <c r="B88" s="18">
        <f t="shared" si="15"/>
        <v>2021.3112033195066</v>
      </c>
      <c r="C88" s="5">
        <v>44308</v>
      </c>
      <c r="D88" s="83">
        <v>8368</v>
      </c>
      <c r="E88" s="17">
        <f t="shared" si="8"/>
        <v>1.8996590355577204E-2</v>
      </c>
      <c r="F88" s="22"/>
      <c r="G88" s="22"/>
      <c r="H88" s="23"/>
      <c r="I88" s="22"/>
      <c r="J88" s="22"/>
      <c r="K88" s="24"/>
    </row>
    <row r="89" spans="2:11" ht="15.55" customHeight="1" x14ac:dyDescent="0.65">
      <c r="B89" s="18">
        <f t="shared" si="15"/>
        <v>2021.3153526971</v>
      </c>
      <c r="C89" s="5">
        <v>44309</v>
      </c>
      <c r="D89" s="83">
        <v>8277</v>
      </c>
      <c r="E89" s="17">
        <f t="shared" si="8"/>
        <v>-1.0874760994263863E-2</v>
      </c>
      <c r="F89" s="22"/>
      <c r="G89" s="22"/>
      <c r="H89" s="23"/>
      <c r="I89" s="22"/>
      <c r="J89" s="22"/>
      <c r="K89" s="24"/>
    </row>
    <row r="90" spans="2:11" ht="15.55" customHeight="1" x14ac:dyDescent="0.65">
      <c r="B90" s="18">
        <f t="shared" si="15"/>
        <v>2021.3195020746934</v>
      </c>
      <c r="C90" s="5">
        <v>44312</v>
      </c>
      <c r="D90" s="83">
        <v>8265</v>
      </c>
      <c r="E90" s="17">
        <f t="shared" si="8"/>
        <v>-1.4498006524102935E-3</v>
      </c>
      <c r="F90" s="22"/>
      <c r="G90" s="22"/>
      <c r="H90" s="23"/>
      <c r="I90" s="22"/>
      <c r="J90" s="22"/>
      <c r="K90" s="24"/>
    </row>
    <row r="91" spans="2:11" ht="15.55" customHeight="1" x14ac:dyDescent="0.65">
      <c r="B91" s="18">
        <f t="shared" si="15"/>
        <v>2021.3236514522869</v>
      </c>
      <c r="C91" s="5">
        <v>44313</v>
      </c>
      <c r="D91" s="83">
        <v>8172</v>
      </c>
      <c r="E91" s="17">
        <f t="shared" si="8"/>
        <v>-1.1252268602540834E-2</v>
      </c>
      <c r="F91" s="22"/>
      <c r="G91" s="22"/>
      <c r="H91" s="23"/>
      <c r="I91" s="22"/>
      <c r="J91" s="22"/>
      <c r="K91" s="24"/>
    </row>
    <row r="92" spans="2:11" ht="15.55" customHeight="1" x14ac:dyDescent="0.65">
      <c r="B92" s="18">
        <f t="shared" si="15"/>
        <v>2021.3278008298803</v>
      </c>
      <c r="C92" s="5">
        <v>44314</v>
      </c>
      <c r="D92" s="83">
        <v>8299</v>
      </c>
      <c r="E92" s="17">
        <f t="shared" si="8"/>
        <v>1.5540871267743514E-2</v>
      </c>
      <c r="F92" s="22"/>
      <c r="G92" s="22"/>
      <c r="H92" s="23"/>
      <c r="I92" s="22"/>
      <c r="J92" s="22"/>
      <c r="K92" s="24"/>
    </row>
    <row r="93" spans="2:11" ht="15.55" customHeight="1" x14ac:dyDescent="0.65">
      <c r="B93" s="26">
        <f t="shared" si="15"/>
        <v>2021.3319502074737</v>
      </c>
      <c r="C93" s="4">
        <v>44316</v>
      </c>
      <c r="D93" s="86">
        <v>8127</v>
      </c>
      <c r="E93" s="65">
        <f t="shared" si="8"/>
        <v>-2.072538860103627E-2</v>
      </c>
      <c r="F93" s="30">
        <f>$E$9-B93</f>
        <v>8.3049792526253441E-2</v>
      </c>
      <c r="G93" s="30">
        <f>$E$7*F93^$E$5</f>
        <v>-1516.881112981459</v>
      </c>
      <c r="H93" s="31">
        <f>$E$6+G93</f>
        <v>8283.1188870185415</v>
      </c>
      <c r="I93" s="30">
        <f>LOG(F93,2.71828)</f>
        <v>-2.4883166148776543</v>
      </c>
      <c r="J93" s="30">
        <f>1+$E$8*COS($E$4*I93/$E$10)</f>
        <v>1.0499027070061469</v>
      </c>
      <c r="K93" s="66">
        <f>$E$6+G93*J93</f>
        <v>8207.4224132742693</v>
      </c>
    </row>
    <row r="94" spans="2:11" ht="15.55" customHeight="1" x14ac:dyDescent="0.65">
      <c r="B94" s="18">
        <f t="shared" si="15"/>
        <v>2021.3360995850671</v>
      </c>
      <c r="C94" s="5">
        <v>44322</v>
      </c>
      <c r="D94" s="83">
        <v>8363</v>
      </c>
      <c r="E94" s="17">
        <f t="shared" si="8"/>
        <v>2.9039005783191831E-2</v>
      </c>
      <c r="F94" s="22">
        <f t="shared" ref="F94:F114" si="16">$E$9-B94</f>
        <v>7.8900414932832064E-2</v>
      </c>
      <c r="G94" s="22">
        <f t="shared" ref="G94:G114" si="17">$E$7*F94^$E$5</f>
        <v>-1493.7357130309226</v>
      </c>
      <c r="H94" s="23">
        <f t="shared" ref="H94:H114" si="18">$E$6+G94</f>
        <v>8306.2642869690771</v>
      </c>
      <c r="I94" s="22">
        <f t="shared" ref="I94:I114" si="19">LOG(F94,2.71828)</f>
        <v>-2.5395705004218807</v>
      </c>
      <c r="J94" s="22">
        <f t="shared" ref="J94:J114" si="20">1+$E$8*COS($E$4*I94/$E$10)</f>
        <v>1.0498919921155525</v>
      </c>
      <c r="K94" s="66">
        <f t="shared" ref="K94:K114" si="21">$E$6+G94*J94</f>
        <v>8231.73883655182</v>
      </c>
    </row>
    <row r="95" spans="2:11" ht="15.55" customHeight="1" x14ac:dyDescent="0.65">
      <c r="B95" s="18">
        <f t="shared" si="15"/>
        <v>2021.3402489626606</v>
      </c>
      <c r="C95" s="5">
        <v>44323</v>
      </c>
      <c r="D95" s="83">
        <v>8364</v>
      </c>
      <c r="E95" s="17">
        <f t="shared" si="8"/>
        <v>1.1957431543704412E-4</v>
      </c>
      <c r="F95" s="22">
        <f t="shared" si="16"/>
        <v>7.4751037339410686E-2</v>
      </c>
      <c r="G95" s="22">
        <f t="shared" si="17"/>
        <v>-1469.7218320676877</v>
      </c>
      <c r="H95" s="23">
        <f t="shared" si="18"/>
        <v>8330.2781679323125</v>
      </c>
      <c r="I95" s="22">
        <f t="shared" si="19"/>
        <v>-2.5935939339453311</v>
      </c>
      <c r="J95" s="22">
        <f t="shared" si="20"/>
        <v>1.0489953711488604</v>
      </c>
      <c r="K95" s="66">
        <f t="shared" si="21"/>
        <v>8258.2686012845734</v>
      </c>
    </row>
    <row r="96" spans="2:11" ht="15.55" customHeight="1" x14ac:dyDescent="0.65">
      <c r="B96" s="18">
        <f t="shared" si="15"/>
        <v>2021.344398340254</v>
      </c>
      <c r="C96" s="5">
        <v>44326</v>
      </c>
      <c r="D96" s="83">
        <v>8506</v>
      </c>
      <c r="E96" s="17">
        <f t="shared" si="8"/>
        <v>1.6977522716403636E-2</v>
      </c>
      <c r="F96" s="22">
        <f t="shared" si="16"/>
        <v>7.0601659745989309E-2</v>
      </c>
      <c r="G96" s="22">
        <f t="shared" si="17"/>
        <v>-1444.7558164410555</v>
      </c>
      <c r="H96" s="23">
        <f t="shared" si="18"/>
        <v>8355.2441835589452</v>
      </c>
      <c r="I96" s="22">
        <f t="shared" si="19"/>
        <v>-2.6507034086121388</v>
      </c>
      <c r="J96" s="22">
        <f t="shared" si="20"/>
        <v>1.0470778514363446</v>
      </c>
      <c r="K96" s="66">
        <f t="shared" si="21"/>
        <v>8287.2281838707386</v>
      </c>
    </row>
    <row r="97" spans="2:11" ht="15.55" customHeight="1" x14ac:dyDescent="0.65">
      <c r="B97" s="18">
        <f t="shared" si="15"/>
        <v>2021.3485477178474</v>
      </c>
      <c r="C97" s="5">
        <v>44327</v>
      </c>
      <c r="D97" s="83">
        <v>8341</v>
      </c>
      <c r="E97" s="17">
        <f t="shared" si="8"/>
        <v>-1.9398071949212319E-2</v>
      </c>
      <c r="F97" s="22">
        <f t="shared" si="16"/>
        <v>6.6452282152567932E-2</v>
      </c>
      <c r="G97" s="22">
        <f t="shared" si="17"/>
        <v>-1418.7404410709742</v>
      </c>
      <c r="H97" s="23">
        <f t="shared" si="18"/>
        <v>8381.2595589290249</v>
      </c>
      <c r="I97" s="22">
        <f t="shared" si="19"/>
        <v>-2.7112729742515422</v>
      </c>
      <c r="J97" s="22">
        <f t="shared" si="20"/>
        <v>1.0439985036955031</v>
      </c>
      <c r="K97" s="66">
        <f t="shared" si="21"/>
        <v>8318.8371023896052</v>
      </c>
    </row>
    <row r="98" spans="2:11" ht="15.55" customHeight="1" x14ac:dyDescent="0.65">
      <c r="B98" s="18">
        <f t="shared" si="15"/>
        <v>2021.3526970954408</v>
      </c>
      <c r="C98" s="5">
        <v>44328</v>
      </c>
      <c r="D98" s="83">
        <v>8523</v>
      </c>
      <c r="E98" s="17">
        <f t="shared" si="8"/>
        <v>2.1819925668385087E-2</v>
      </c>
      <c r="F98" s="22">
        <f t="shared" si="16"/>
        <v>6.2302904559146555E-2</v>
      </c>
      <c r="G98" s="22">
        <f t="shared" si="17"/>
        <v>-1391.5616979457695</v>
      </c>
      <c r="H98" s="23">
        <f t="shared" si="18"/>
        <v>8408.43830205423</v>
      </c>
      <c r="I98" s="22">
        <f t="shared" si="19"/>
        <v>-2.7757490992534994</v>
      </c>
      <c r="J98" s="22">
        <f t="shared" si="20"/>
        <v>1.0396162014266717</v>
      </c>
      <c r="K98" s="66">
        <f t="shared" si="21"/>
        <v>8353.3099135307693</v>
      </c>
    </row>
    <row r="99" spans="2:11" ht="15.55" customHeight="1" x14ac:dyDescent="0.65">
      <c r="B99" s="18">
        <f t="shared" si="15"/>
        <v>2021.3568464730342</v>
      </c>
      <c r="C99" s="5">
        <v>44329</v>
      </c>
      <c r="D99" s="83">
        <v>8392</v>
      </c>
      <c r="E99" s="17">
        <f t="shared" si="8"/>
        <v>-1.5370174821072393E-2</v>
      </c>
      <c r="F99" s="22">
        <f t="shared" si="16"/>
        <v>5.8153526965725177E-2</v>
      </c>
      <c r="G99" s="22">
        <f t="shared" si="17"/>
        <v>-1363.0845527865936</v>
      </c>
      <c r="H99" s="23">
        <f t="shared" si="18"/>
        <v>8436.9154472134069</v>
      </c>
      <c r="I99" s="22">
        <f t="shared" si="19"/>
        <v>-2.8446706624392766</v>
      </c>
      <c r="J99" s="22">
        <f t="shared" si="20"/>
        <v>1.0337994136296016</v>
      </c>
      <c r="K99" s="66">
        <f t="shared" si="21"/>
        <v>8390.8439886016513</v>
      </c>
    </row>
    <row r="100" spans="2:11" ht="15.55" customHeight="1" x14ac:dyDescent="0.65">
      <c r="B100" s="18">
        <f t="shared" si="15"/>
        <v>2021.3609958506277</v>
      </c>
      <c r="C100" s="5">
        <v>44330</v>
      </c>
      <c r="D100" s="83">
        <v>8478</v>
      </c>
      <c r="E100" s="17">
        <f t="shared" si="8"/>
        <v>1.0247855100095328E-2</v>
      </c>
      <c r="F100" s="22">
        <f t="shared" si="16"/>
        <v>5.40041493723038E-2</v>
      </c>
      <c r="G100" s="22">
        <f t="shared" si="17"/>
        <v>-1333.1472380697048</v>
      </c>
      <c r="H100" s="23">
        <f t="shared" si="18"/>
        <v>8466.8527619302949</v>
      </c>
      <c r="I100" s="22">
        <f t="shared" si="19"/>
        <v>-2.9186963584111121</v>
      </c>
      <c r="J100" s="22">
        <f t="shared" si="20"/>
        <v>1.0264423189955558</v>
      </c>
      <c r="K100" s="66">
        <f t="shared" si="21"/>
        <v>8431.6012573932112</v>
      </c>
    </row>
    <row r="101" spans="2:11" ht="15.55" customHeight="1" x14ac:dyDescent="0.65">
      <c r="B101" s="18">
        <f t="shared" si="15"/>
        <v>2021.3651452282211</v>
      </c>
      <c r="C101" s="5">
        <v>44333</v>
      </c>
      <c r="D101" s="83">
        <v>8819</v>
      </c>
      <c r="E101" s="17">
        <f t="shared" si="8"/>
        <v>4.0221750412833213E-2</v>
      </c>
      <c r="F101" s="22">
        <f t="shared" si="16"/>
        <v>4.9854771778882423E-2</v>
      </c>
      <c r="G101" s="22">
        <f t="shared" si="17"/>
        <v>-1301.5534212033147</v>
      </c>
      <c r="H101" s="23">
        <f t="shared" si="18"/>
        <v>8498.4465787966856</v>
      </c>
      <c r="I101" s="22">
        <f t="shared" si="19"/>
        <v>-2.9986430814549525</v>
      </c>
      <c r="J101" s="22">
        <f t="shared" si="20"/>
        <v>1.0174907645580107</v>
      </c>
      <c r="K101" s="66">
        <f t="shared" si="21"/>
        <v>8475.6814143467454</v>
      </c>
    </row>
    <row r="102" spans="2:11" ht="15.55" customHeight="1" x14ac:dyDescent="0.65">
      <c r="B102" s="18">
        <f t="shared" si="15"/>
        <v>2021.3692946058145</v>
      </c>
      <c r="C102" s="5">
        <v>44334</v>
      </c>
      <c r="D102" s="83">
        <v>8648</v>
      </c>
      <c r="E102" s="17">
        <f t="shared" si="8"/>
        <v>-1.9389953509468195E-2</v>
      </c>
      <c r="F102" s="22">
        <f t="shared" si="16"/>
        <v>4.5705394185461046E-2</v>
      </c>
      <c r="G102" s="22">
        <f t="shared" si="17"/>
        <v>-1268.0612050275072</v>
      </c>
      <c r="H102" s="23">
        <f t="shared" si="18"/>
        <v>8531.9387949724933</v>
      </c>
      <c r="I102" s="22">
        <f t="shared" si="19"/>
        <v>-3.085541028852282</v>
      </c>
      <c r="J102" s="22">
        <f t="shared" si="20"/>
        <v>1.0069835456291953</v>
      </c>
      <c r="K102" s="66">
        <f t="shared" si="21"/>
        <v>8523.0832316865708</v>
      </c>
    </row>
    <row r="103" spans="2:11" ht="15.55" customHeight="1" x14ac:dyDescent="0.65">
      <c r="B103" s="18">
        <f t="shared" si="15"/>
        <v>2021.3734439834079</v>
      </c>
      <c r="C103" s="5">
        <v>44335</v>
      </c>
      <c r="D103" s="83">
        <v>8699</v>
      </c>
      <c r="E103" s="17">
        <f t="shared" ref="E103:E128" si="22">IF(D103="","",(D103-D102)/D102)</f>
        <v>5.8973172987974096E-3</v>
      </c>
      <c r="F103" s="22">
        <f t="shared" si="16"/>
        <v>4.1556016592039668E-2</v>
      </c>
      <c r="G103" s="22">
        <f t="shared" si="17"/>
        <v>-1232.3672589115936</v>
      </c>
      <c r="H103" s="23">
        <f t="shared" si="18"/>
        <v>8567.632741088406</v>
      </c>
      <c r="I103" s="22">
        <f t="shared" si="19"/>
        <v>-3.1807151040211799</v>
      </c>
      <c r="J103" s="22">
        <f t="shared" si="20"/>
        <v>0.99511748677726275</v>
      </c>
      <c r="K103" s="66">
        <f t="shared" si="21"/>
        <v>8573.6497905253109</v>
      </c>
    </row>
    <row r="104" spans="2:11" ht="15.55" customHeight="1" x14ac:dyDescent="0.65">
      <c r="B104" s="18">
        <f t="shared" si="15"/>
        <v>2021.3775933610013</v>
      </c>
      <c r="C104" s="5">
        <v>44336</v>
      </c>
      <c r="D104" s="83">
        <v>8665</v>
      </c>
      <c r="E104" s="17">
        <f t="shared" si="22"/>
        <v>-3.9084952293367056E-3</v>
      </c>
      <c r="F104" s="22">
        <f t="shared" si="16"/>
        <v>3.7406638998618291E-2</v>
      </c>
      <c r="G104" s="22">
        <f t="shared" si="17"/>
        <v>-1194.0831909559129</v>
      </c>
      <c r="H104" s="23">
        <f t="shared" si="18"/>
        <v>8605.9168090440871</v>
      </c>
      <c r="I104" s="22">
        <f t="shared" si="19"/>
        <v>-3.2859092872590514</v>
      </c>
      <c r="J104" s="22">
        <f t="shared" si="20"/>
        <v>0.98234925180287191</v>
      </c>
      <c r="K104" s="66">
        <f t="shared" si="21"/>
        <v>8626.9932707740736</v>
      </c>
    </row>
    <row r="105" spans="2:11" ht="15.55" customHeight="1" x14ac:dyDescent="0.65">
      <c r="B105" s="18">
        <f t="shared" si="15"/>
        <v>2021.3817427385948</v>
      </c>
      <c r="C105" s="5">
        <v>44337</v>
      </c>
      <c r="D105" s="83">
        <v>8743</v>
      </c>
      <c r="E105" s="17">
        <f t="shared" si="22"/>
        <v>9.0017311021350268E-3</v>
      </c>
      <c r="F105" s="22">
        <f t="shared" si="16"/>
        <v>3.3257261405196914E-2</v>
      </c>
      <c r="G105" s="22">
        <f t="shared" si="17"/>
        <v>-1152.6990189393739</v>
      </c>
      <c r="H105" s="23">
        <f t="shared" si="18"/>
        <v>8647.3009810606254</v>
      </c>
      <c r="I105" s="22">
        <f t="shared" si="19"/>
        <v>-3.4034844369603232</v>
      </c>
      <c r="J105" s="22">
        <f t="shared" si="20"/>
        <v>0.96955276656977274</v>
      </c>
      <c r="K105" s="66">
        <f t="shared" si="21"/>
        <v>8682.3974771650664</v>
      </c>
    </row>
    <row r="106" spans="2:11" ht="15.55" customHeight="1" x14ac:dyDescent="0.65">
      <c r="B106" s="18">
        <f t="shared" si="15"/>
        <v>2021.3858921161882</v>
      </c>
      <c r="C106" s="5">
        <v>44340</v>
      </c>
      <c r="D106" s="83">
        <v>8835</v>
      </c>
      <c r="E106" s="17">
        <f t="shared" si="22"/>
        <v>1.0522703877387624E-2</v>
      </c>
      <c r="F106" s="22">
        <f t="shared" si="16"/>
        <v>2.9107883811775537E-2</v>
      </c>
      <c r="G106" s="22">
        <f t="shared" si="17"/>
        <v>-1107.5240560798268</v>
      </c>
      <c r="H106" s="23">
        <f t="shared" si="18"/>
        <v>8692.4759439201734</v>
      </c>
      <c r="I106" s="22">
        <f t="shared" si="19"/>
        <v>-3.5367485991339578</v>
      </c>
      <c r="J106" s="22">
        <f t="shared" si="20"/>
        <v>0.95825668460597957</v>
      </c>
      <c r="K106" s="66">
        <f t="shared" si="21"/>
        <v>8738.7076698995788</v>
      </c>
    </row>
    <row r="107" spans="2:11" ht="15.55" customHeight="1" x14ac:dyDescent="0.65">
      <c r="B107" s="18">
        <f t="shared" si="15"/>
        <v>2021.3900414937816</v>
      </c>
      <c r="C107" s="5">
        <v>44341</v>
      </c>
      <c r="D107" s="83">
        <v>8877</v>
      </c>
      <c r="E107" s="17">
        <f t="shared" si="22"/>
        <v>4.753820033955857E-3</v>
      </c>
      <c r="F107" s="22">
        <f t="shared" si="16"/>
        <v>2.495850621835416E-2</v>
      </c>
      <c r="G107" s="22">
        <f t="shared" si="17"/>
        <v>-1057.585663697286</v>
      </c>
      <c r="H107" s="23">
        <f t="shared" si="18"/>
        <v>8742.4143363027142</v>
      </c>
      <c r="I107" s="22">
        <f t="shared" si="19"/>
        <v>-3.6905430667467067</v>
      </c>
      <c r="J107" s="22">
        <f t="shared" si="20"/>
        <v>0.95098104029999242</v>
      </c>
      <c r="K107" s="66">
        <f t="shared" si="21"/>
        <v>8794.2560853307969</v>
      </c>
    </row>
    <row r="108" spans="2:11" ht="15.55" customHeight="1" x14ac:dyDescent="0.65">
      <c r="B108" s="18">
        <f t="shared" si="15"/>
        <v>2021.394190871375</v>
      </c>
      <c r="C108" s="5">
        <v>44342</v>
      </c>
      <c r="D108" s="83">
        <v>8980</v>
      </c>
      <c r="E108" s="17">
        <f t="shared" si="22"/>
        <v>1.1603019037963276E-2</v>
      </c>
      <c r="F108" s="22">
        <f t="shared" si="16"/>
        <v>2.0809128624932782E-2</v>
      </c>
      <c r="G108" s="22">
        <f t="shared" si="17"/>
        <v>-1001.4427959294241</v>
      </c>
      <c r="H108" s="23">
        <f t="shared" si="18"/>
        <v>8798.5572040705756</v>
      </c>
      <c r="I108" s="22">
        <f t="shared" si="19"/>
        <v>-3.8723661171117576</v>
      </c>
      <c r="J108" s="22">
        <f t="shared" si="20"/>
        <v>0.95163121084375124</v>
      </c>
      <c r="K108" s="66">
        <f t="shared" si="21"/>
        <v>8846.9957795189312</v>
      </c>
    </row>
    <row r="109" spans="2:11" ht="15.55" customHeight="1" x14ac:dyDescent="0.65">
      <c r="B109" s="18">
        <f t="shared" si="15"/>
        <v>2021.3983402489685</v>
      </c>
      <c r="C109" s="5">
        <v>44343</v>
      </c>
      <c r="D109" s="83">
        <v>8906</v>
      </c>
      <c r="E109" s="17">
        <f t="shared" si="22"/>
        <v>-8.2405345211581296E-3</v>
      </c>
      <c r="F109" s="22">
        <f t="shared" si="16"/>
        <v>1.6659751031511405E-2</v>
      </c>
      <c r="G109" s="22">
        <f t="shared" si="17"/>
        <v>-936.80786968861776</v>
      </c>
      <c r="H109" s="23">
        <f t="shared" si="18"/>
        <v>8863.1921303113813</v>
      </c>
      <c r="I109" s="22">
        <f t="shared" si="19"/>
        <v>-4.0947623407950724</v>
      </c>
      <c r="J109" s="22">
        <f t="shared" si="20"/>
        <v>0.96560221655998446</v>
      </c>
      <c r="K109" s="66">
        <f t="shared" si="21"/>
        <v>8895.4162445378333</v>
      </c>
    </row>
    <row r="110" spans="2:11" ht="15.55" customHeight="1" x14ac:dyDescent="0.65">
      <c r="B110" s="18">
        <f t="shared" si="15"/>
        <v>2021.4024896265619</v>
      </c>
      <c r="C110" s="5">
        <v>44344</v>
      </c>
      <c r="D110" s="83">
        <v>9135</v>
      </c>
      <c r="E110" s="17">
        <f t="shared" si="22"/>
        <v>2.5713002470244779E-2</v>
      </c>
      <c r="F110" s="22">
        <f t="shared" si="16"/>
        <v>1.2510373438090028E-2</v>
      </c>
      <c r="G110" s="22">
        <f t="shared" si="17"/>
        <v>-859.6685927002452</v>
      </c>
      <c r="H110" s="23">
        <f t="shared" si="18"/>
        <v>8940.3314072997546</v>
      </c>
      <c r="I110" s="22">
        <f t="shared" si="19"/>
        <v>-4.3812000508087072</v>
      </c>
      <c r="J110" s="22">
        <f t="shared" si="20"/>
        <v>0.9978719349827978</v>
      </c>
      <c r="K110" s="66">
        <f t="shared" si="21"/>
        <v>8942.1608379582685</v>
      </c>
    </row>
    <row r="111" spans="2:11" ht="15.55" customHeight="1" x14ac:dyDescent="0.65">
      <c r="B111" s="18">
        <f t="shared" si="15"/>
        <v>2021.4066390041553</v>
      </c>
      <c r="C111" s="5">
        <v>44347</v>
      </c>
      <c r="D111" s="83">
        <v>9115</v>
      </c>
      <c r="E111" s="17">
        <f t="shared" si="22"/>
        <v>-2.1893814997263274E-3</v>
      </c>
      <c r="F111" s="22">
        <f t="shared" si="16"/>
        <v>8.3609958446686505E-3</v>
      </c>
      <c r="G111" s="22">
        <f t="shared" si="17"/>
        <v>-761.77616601401644</v>
      </c>
      <c r="H111" s="23">
        <f t="shared" si="18"/>
        <v>9038.2238339859832</v>
      </c>
      <c r="I111" s="22">
        <f t="shared" si="19"/>
        <v>-4.78418095689642</v>
      </c>
      <c r="J111" s="22">
        <f t="shared" si="20"/>
        <v>1.041098975052428</v>
      </c>
      <c r="K111" s="66">
        <f t="shared" si="21"/>
        <v>9006.9156143434393</v>
      </c>
    </row>
    <row r="112" spans="2:11" ht="15.55" customHeight="1" x14ac:dyDescent="0.65">
      <c r="B112" s="18">
        <f t="shared" si="15"/>
        <v>2021.4107883817487</v>
      </c>
      <c r="C112" s="5">
        <v>44348</v>
      </c>
      <c r="D112" s="83">
        <v>9423</v>
      </c>
      <c r="E112" s="17">
        <f t="shared" si="22"/>
        <v>3.3790455293472299E-2</v>
      </c>
      <c r="F112" s="22">
        <f t="shared" si="16"/>
        <v>4.2116182512472733E-3</v>
      </c>
      <c r="G112" s="22">
        <f t="shared" si="17"/>
        <v>-620.13276490605892</v>
      </c>
      <c r="H112" s="23">
        <f t="shared" si="18"/>
        <v>9179.8672350939414</v>
      </c>
      <c r="I112" s="22">
        <f t="shared" si="19"/>
        <v>-5.4699120017760663</v>
      </c>
      <c r="J112" s="22">
        <f t="shared" si="20"/>
        <v>1.0223042830424629</v>
      </c>
      <c r="K112" s="66">
        <f t="shared" si="21"/>
        <v>9166.0356183815711</v>
      </c>
    </row>
    <row r="113" spans="2:11" ht="15.55" customHeight="1" x14ac:dyDescent="0.65">
      <c r="B113" s="18">
        <f t="shared" si="15"/>
        <v>2021.4149377593421</v>
      </c>
      <c r="C113" s="5">
        <v>44349</v>
      </c>
      <c r="E113" s="17" t="str">
        <f t="shared" si="22"/>
        <v/>
      </c>
      <c r="F113" s="22">
        <f t="shared" si="16"/>
        <v>6.2240657825896051E-5</v>
      </c>
      <c r="G113" s="22">
        <f t="shared" si="17"/>
        <v>-175.1347112027284</v>
      </c>
      <c r="H113" s="23">
        <f t="shared" si="18"/>
        <v>9624.8652887972712</v>
      </c>
      <c r="I113" s="22">
        <f t="shared" si="19"/>
        <v>-9.684508623278905</v>
      </c>
      <c r="J113" s="22">
        <f t="shared" si="20"/>
        <v>1.0302325115276005</v>
      </c>
      <c r="K113" s="66">
        <f t="shared" si="21"/>
        <v>9619.570526621952</v>
      </c>
    </row>
    <row r="114" spans="2:11" ht="15.55" customHeight="1" x14ac:dyDescent="0.65">
      <c r="B114" s="18">
        <f t="shared" si="15"/>
        <v>2021.4190871369356</v>
      </c>
      <c r="C114" s="5">
        <v>44350</v>
      </c>
      <c r="E114" s="17" t="str">
        <f t="shared" si="22"/>
        <v/>
      </c>
      <c r="F114" s="22">
        <f t="shared" si="16"/>
        <v>-4.0871369355954812E-3</v>
      </c>
      <c r="G114" s="22" t="e">
        <f t="shared" si="17"/>
        <v>#NUM!</v>
      </c>
      <c r="H114" s="23" t="e">
        <f t="shared" si="18"/>
        <v>#NUM!</v>
      </c>
      <c r="I114" s="22" t="e">
        <f t="shared" si="19"/>
        <v>#NUM!</v>
      </c>
      <c r="J114" s="22" t="e">
        <f t="shared" si="20"/>
        <v>#NUM!</v>
      </c>
      <c r="K114" s="66" t="e">
        <f t="shared" si="21"/>
        <v>#NUM!</v>
      </c>
    </row>
    <row r="115" spans="2:11" ht="15.55" customHeight="1" x14ac:dyDescent="0.65">
      <c r="B115" s="18">
        <f t="shared" si="15"/>
        <v>2021.423236514529</v>
      </c>
      <c r="C115" s="5">
        <v>44351</v>
      </c>
      <c r="E115" s="17" t="str">
        <f t="shared" si="22"/>
        <v/>
      </c>
      <c r="F115" s="22"/>
      <c r="G115" s="22"/>
      <c r="H115" s="23"/>
      <c r="I115" s="22"/>
      <c r="J115" s="22"/>
      <c r="K115" s="24"/>
    </row>
    <row r="116" spans="2:11" ht="15.55" customHeight="1" x14ac:dyDescent="0.65">
      <c r="B116" s="18">
        <f t="shared" si="15"/>
        <v>2021.4273858921224</v>
      </c>
      <c r="C116" s="5">
        <v>44354</v>
      </c>
      <c r="E116" s="17" t="str">
        <f t="shared" si="22"/>
        <v/>
      </c>
      <c r="F116" s="22"/>
      <c r="G116" s="22"/>
      <c r="H116" s="23"/>
      <c r="I116" s="22"/>
      <c r="J116" s="22"/>
      <c r="K116" s="24"/>
    </row>
    <row r="117" spans="2:11" ht="15.55" customHeight="1" x14ac:dyDescent="0.65">
      <c r="B117" s="18">
        <f t="shared" si="15"/>
        <v>2021.4315352697158</v>
      </c>
      <c r="C117" s="5">
        <v>44355</v>
      </c>
      <c r="E117" s="17" t="str">
        <f t="shared" si="22"/>
        <v/>
      </c>
      <c r="F117" s="22"/>
      <c r="G117" s="22"/>
      <c r="H117" s="23"/>
      <c r="I117" s="22"/>
      <c r="J117" s="22"/>
      <c r="K117" s="24"/>
    </row>
    <row r="118" spans="2:11" ht="15.55" customHeight="1" x14ac:dyDescent="0.65">
      <c r="B118" s="18">
        <f t="shared" si="15"/>
        <v>2021.4356846473092</v>
      </c>
      <c r="C118" s="5">
        <v>44356</v>
      </c>
      <c r="E118" s="17" t="str">
        <f t="shared" si="22"/>
        <v/>
      </c>
      <c r="F118" s="22"/>
      <c r="G118" s="22"/>
      <c r="H118" s="23"/>
      <c r="I118" s="22"/>
      <c r="J118" s="22"/>
      <c r="K118" s="24"/>
    </row>
    <row r="119" spans="2:11" ht="15.55" customHeight="1" x14ac:dyDescent="0.65">
      <c r="B119" s="18">
        <f t="shared" si="15"/>
        <v>2021.4398340249027</v>
      </c>
      <c r="C119" s="5">
        <v>44357</v>
      </c>
      <c r="E119" s="17" t="str">
        <f t="shared" si="22"/>
        <v/>
      </c>
      <c r="F119" s="22"/>
      <c r="G119" s="22"/>
      <c r="H119" s="23"/>
      <c r="I119" s="22"/>
      <c r="J119" s="22"/>
      <c r="K119" s="24"/>
    </row>
    <row r="120" spans="2:11" ht="15.55" customHeight="1" x14ac:dyDescent="0.65">
      <c r="B120" s="18">
        <f t="shared" si="15"/>
        <v>2021.4439834024961</v>
      </c>
      <c r="C120" s="5">
        <v>44358</v>
      </c>
      <c r="E120" s="17" t="str">
        <f t="shared" si="22"/>
        <v/>
      </c>
      <c r="F120" s="22"/>
      <c r="G120" s="22"/>
      <c r="H120" s="23"/>
      <c r="I120" s="22"/>
      <c r="J120" s="22"/>
      <c r="K120" s="24"/>
    </row>
    <row r="121" spans="2:11" ht="15.55" customHeight="1" x14ac:dyDescent="0.65">
      <c r="B121" s="18">
        <f t="shared" si="15"/>
        <v>2021.4481327800895</v>
      </c>
      <c r="C121" s="5">
        <v>44361</v>
      </c>
      <c r="E121" s="17" t="str">
        <f t="shared" si="22"/>
        <v/>
      </c>
      <c r="F121" s="22"/>
      <c r="G121" s="22"/>
      <c r="H121" s="23"/>
      <c r="I121" s="22"/>
      <c r="J121" s="22"/>
      <c r="K121" s="24"/>
    </row>
    <row r="122" spans="2:11" ht="15.55" customHeight="1" x14ac:dyDescent="0.65">
      <c r="B122" s="18">
        <f t="shared" si="15"/>
        <v>2021.4522821576829</v>
      </c>
      <c r="C122" s="5">
        <v>44364</v>
      </c>
      <c r="E122" s="17" t="str">
        <f t="shared" si="22"/>
        <v/>
      </c>
      <c r="F122" s="22"/>
      <c r="G122" s="22"/>
      <c r="H122" s="23"/>
      <c r="I122" s="22"/>
      <c r="J122" s="22"/>
      <c r="K122" s="24"/>
    </row>
    <row r="123" spans="2:11" ht="15.55" customHeight="1" x14ac:dyDescent="0.65">
      <c r="B123" s="18">
        <f t="shared" si="15"/>
        <v>2021.4564315352764</v>
      </c>
      <c r="C123" s="5">
        <v>44365</v>
      </c>
      <c r="E123" s="17" t="str">
        <f t="shared" si="22"/>
        <v/>
      </c>
      <c r="F123" s="22"/>
      <c r="G123" s="22"/>
      <c r="H123" s="23"/>
      <c r="I123" s="22"/>
      <c r="J123" s="22"/>
      <c r="K123" s="24"/>
    </row>
    <row r="124" spans="2:11" ht="15.55" customHeight="1" x14ac:dyDescent="0.65">
      <c r="B124" s="18">
        <f t="shared" si="15"/>
        <v>2021.4605809128698</v>
      </c>
      <c r="C124" s="5">
        <v>44366</v>
      </c>
      <c r="E124" s="17" t="str">
        <f t="shared" si="22"/>
        <v/>
      </c>
      <c r="F124" s="22"/>
      <c r="G124" s="22"/>
      <c r="H124" s="23"/>
      <c r="I124" s="22"/>
      <c r="J124" s="22"/>
      <c r="K124" s="24"/>
    </row>
    <row r="125" spans="2:11" ht="15.55" customHeight="1" x14ac:dyDescent="0.65">
      <c r="B125" s="18">
        <f t="shared" si="15"/>
        <v>2021.4647302904632</v>
      </c>
      <c r="C125" s="5">
        <v>44367</v>
      </c>
      <c r="E125" s="17" t="str">
        <f t="shared" si="22"/>
        <v/>
      </c>
      <c r="F125" s="22"/>
      <c r="G125" s="22"/>
      <c r="H125" s="23"/>
      <c r="I125" s="22"/>
      <c r="J125" s="22"/>
      <c r="K125" s="24"/>
    </row>
    <row r="126" spans="2:11" ht="15.55" customHeight="1" x14ac:dyDescent="0.65">
      <c r="B126" s="18">
        <f t="shared" si="15"/>
        <v>2021.4688796680566</v>
      </c>
      <c r="C126" s="5">
        <v>44368</v>
      </c>
      <c r="E126" s="17" t="str">
        <f t="shared" si="22"/>
        <v/>
      </c>
      <c r="F126" s="22"/>
      <c r="G126" s="22"/>
      <c r="H126" s="23"/>
      <c r="I126" s="22"/>
      <c r="J126" s="22"/>
      <c r="K126" s="24"/>
    </row>
    <row r="127" spans="2:11" ht="15.55" customHeight="1" x14ac:dyDescent="0.65">
      <c r="B127" s="18">
        <f t="shared" si="15"/>
        <v>2021.47302904565</v>
      </c>
      <c r="C127" s="5">
        <v>44371</v>
      </c>
      <c r="E127" s="17" t="str">
        <f t="shared" si="22"/>
        <v/>
      </c>
      <c r="F127" s="22"/>
      <c r="G127" s="22"/>
      <c r="H127" s="23"/>
      <c r="I127" s="22"/>
      <c r="J127" s="22"/>
      <c r="K127" s="24"/>
    </row>
    <row r="128" spans="2:11" ht="15.55" customHeight="1" x14ac:dyDescent="0.65">
      <c r="B128" s="18">
        <f t="shared" si="15"/>
        <v>2021.4771784232435</v>
      </c>
      <c r="C128" s="5">
        <v>44372</v>
      </c>
      <c r="E128" s="17" t="str">
        <f t="shared" si="22"/>
        <v/>
      </c>
      <c r="F128" s="22"/>
      <c r="G128" s="22"/>
      <c r="H128" s="23"/>
      <c r="I128" s="22"/>
      <c r="J128" s="22"/>
      <c r="K128" s="24"/>
    </row>
    <row r="129" spans="2:11" ht="15.55" customHeight="1" x14ac:dyDescent="0.65">
      <c r="B129" s="18">
        <f t="shared" si="15"/>
        <v>2021.4813278008369</v>
      </c>
      <c r="C129" s="5"/>
      <c r="E129" s="17"/>
      <c r="F129" s="22"/>
      <c r="G129" s="22"/>
      <c r="H129" s="23"/>
      <c r="I129" s="22"/>
      <c r="J129" s="22"/>
      <c r="K129" s="24"/>
    </row>
    <row r="130" spans="2:11" ht="15.55" customHeight="1" x14ac:dyDescent="0.65">
      <c r="B130" s="18">
        <f t="shared" si="15"/>
        <v>2021.4854771784303</v>
      </c>
      <c r="C130" s="5"/>
      <c r="E130" s="17"/>
      <c r="F130" s="22"/>
      <c r="G130" s="22"/>
      <c r="H130" s="23"/>
      <c r="I130" s="22"/>
      <c r="J130" s="22"/>
      <c r="K130" s="24"/>
    </row>
    <row r="131" spans="2:11" ht="15.55" customHeight="1" x14ac:dyDescent="0.65">
      <c r="B131" s="18">
        <f t="shared" si="15"/>
        <v>2021.4896265560237</v>
      </c>
      <c r="C131" s="5"/>
      <c r="E131" s="17"/>
      <c r="F131" s="22"/>
      <c r="G131" s="22"/>
      <c r="H131" s="23"/>
      <c r="I131" s="22"/>
      <c r="J131" s="22"/>
      <c r="K131" s="24"/>
    </row>
    <row r="132" spans="2:11" ht="15.55" customHeight="1" x14ac:dyDescent="0.65">
      <c r="B132" s="18">
        <f t="shared" si="15"/>
        <v>2021.4937759336171</v>
      </c>
      <c r="C132" s="5"/>
      <c r="E132" s="17"/>
      <c r="F132" s="22"/>
      <c r="G132" s="22"/>
      <c r="H132" s="23"/>
      <c r="I132" s="22"/>
      <c r="J132" s="22"/>
      <c r="K132" s="24"/>
    </row>
    <row r="133" spans="2:11" ht="15.55" customHeight="1" x14ac:dyDescent="0.65">
      <c r="B133" s="18">
        <f t="shared" si="15"/>
        <v>2021.4979253112106</v>
      </c>
      <c r="C133" s="5"/>
      <c r="E133" s="17"/>
      <c r="F133" s="22"/>
      <c r="G133" s="22"/>
      <c r="H133" s="23"/>
      <c r="I133" s="22"/>
      <c r="J133" s="22"/>
      <c r="K133" s="24"/>
    </row>
    <row r="134" spans="2:11" ht="15.55" customHeight="1" x14ac:dyDescent="0.65">
      <c r="B134" s="18">
        <f t="shared" si="15"/>
        <v>2021.502074688804</v>
      </c>
      <c r="C134" s="5"/>
      <c r="E134" s="17"/>
      <c r="F134" s="22"/>
      <c r="G134" s="22"/>
      <c r="H134" s="23"/>
      <c r="I134" s="22"/>
      <c r="J134" s="22"/>
      <c r="K134" s="24"/>
    </row>
    <row r="135" spans="2:11" ht="15.55" customHeight="1" x14ac:dyDescent="0.65">
      <c r="B135" s="18">
        <f t="shared" si="15"/>
        <v>2021.5062240663974</v>
      </c>
      <c r="C135" s="5"/>
      <c r="E135" s="17"/>
      <c r="F135" s="22"/>
      <c r="G135" s="22"/>
      <c r="H135" s="23"/>
      <c r="I135" s="22"/>
      <c r="J135" s="22"/>
      <c r="K135" s="24"/>
    </row>
    <row r="136" spans="2:11" ht="15.55" customHeight="1" x14ac:dyDescent="0.65">
      <c r="B136" s="18">
        <f t="shared" si="15"/>
        <v>2021.5103734439908</v>
      </c>
      <c r="C136" s="5"/>
      <c r="E136" s="17"/>
      <c r="F136" s="22"/>
      <c r="G136" s="22"/>
      <c r="H136" s="23"/>
      <c r="I136" s="22"/>
      <c r="J136" s="22"/>
      <c r="K136" s="24"/>
    </row>
    <row r="137" spans="2:11" ht="15.55" customHeight="1" x14ac:dyDescent="0.65">
      <c r="B137" s="18">
        <f t="shared" si="15"/>
        <v>2021.5145228215843</v>
      </c>
      <c r="C137" s="5"/>
      <c r="E137" s="17"/>
      <c r="F137" s="22"/>
      <c r="G137" s="22"/>
      <c r="H137" s="23"/>
      <c r="I137" s="22"/>
      <c r="J137" s="22"/>
      <c r="K137" s="24"/>
    </row>
    <row r="138" spans="2:11" ht="15.55" customHeight="1" x14ac:dyDescent="0.65">
      <c r="B138" s="18">
        <f t="shared" si="15"/>
        <v>2021.5186721991777</v>
      </c>
      <c r="C138" s="5"/>
      <c r="E138" s="17"/>
      <c r="F138" s="22"/>
      <c r="G138" s="22"/>
      <c r="H138" s="23"/>
      <c r="I138" s="22"/>
      <c r="J138" s="22"/>
      <c r="K138" s="24"/>
    </row>
    <row r="139" spans="2:11" ht="15.55" customHeight="1" x14ac:dyDescent="0.65">
      <c r="B139" s="18">
        <f t="shared" si="15"/>
        <v>2021.5228215767711</v>
      </c>
      <c r="C139" s="5"/>
      <c r="E139" s="17"/>
      <c r="F139" s="22"/>
      <c r="G139" s="22"/>
      <c r="H139" s="23"/>
      <c r="I139" s="22"/>
      <c r="J139" s="22"/>
      <c r="K139" s="24"/>
    </row>
    <row r="140" spans="2:11" ht="15.55" customHeight="1" x14ac:dyDescent="0.65">
      <c r="B140" s="18">
        <f t="shared" si="15"/>
        <v>2021.5269709543645</v>
      </c>
      <c r="C140" s="5"/>
      <c r="E140" s="17"/>
      <c r="F140" s="22"/>
      <c r="G140" s="22"/>
      <c r="H140" s="23"/>
      <c r="I140" s="22"/>
      <c r="J140" s="22"/>
      <c r="K140" s="24"/>
    </row>
    <row r="141" spans="2:11" ht="15.55" customHeight="1" x14ac:dyDescent="0.65">
      <c r="B141" s="18">
        <f t="shared" si="15"/>
        <v>2021.5311203319579</v>
      </c>
      <c r="C141" s="5"/>
      <c r="E141" s="17"/>
      <c r="F141" s="22"/>
      <c r="G141" s="22"/>
      <c r="H141" s="23"/>
      <c r="I141" s="22"/>
      <c r="J141" s="22"/>
      <c r="K141" s="24"/>
    </row>
    <row r="142" spans="2:11" ht="15.55" customHeight="1" x14ac:dyDescent="0.65">
      <c r="B142" s="18">
        <f t="shared" ref="B142:B205" si="23">B141+1/$B$12</f>
        <v>2021.5352697095514</v>
      </c>
      <c r="C142" s="5"/>
      <c r="E142" s="17"/>
      <c r="F142" s="22"/>
      <c r="G142" s="22"/>
      <c r="H142" s="23"/>
      <c r="I142" s="22"/>
      <c r="J142" s="22"/>
      <c r="K142" s="24"/>
    </row>
    <row r="143" spans="2:11" ht="15.55" customHeight="1" x14ac:dyDescent="0.65">
      <c r="B143" s="18">
        <f t="shared" si="23"/>
        <v>2021.5394190871448</v>
      </c>
      <c r="C143" s="5"/>
      <c r="E143" s="17"/>
      <c r="F143" s="22"/>
      <c r="G143" s="22"/>
      <c r="H143" s="23"/>
      <c r="I143" s="22"/>
      <c r="J143" s="22"/>
      <c r="K143" s="24"/>
    </row>
    <row r="144" spans="2:11" ht="15.55" customHeight="1" x14ac:dyDescent="0.65">
      <c r="B144" s="18">
        <f t="shared" si="23"/>
        <v>2021.5435684647382</v>
      </c>
      <c r="C144" s="5"/>
      <c r="E144" s="17"/>
      <c r="F144" s="22"/>
      <c r="G144" s="22"/>
      <c r="H144" s="23"/>
      <c r="I144" s="22"/>
      <c r="J144" s="22"/>
      <c r="K144" s="24"/>
    </row>
    <row r="145" spans="2:11" ht="15.55" customHeight="1" x14ac:dyDescent="0.65">
      <c r="B145" s="18">
        <f t="shared" si="23"/>
        <v>2021.5477178423316</v>
      </c>
      <c r="C145" s="5"/>
      <c r="E145" s="17"/>
      <c r="F145" s="22"/>
      <c r="G145" s="22"/>
      <c r="H145" s="23"/>
      <c r="I145" s="22"/>
      <c r="J145" s="22"/>
      <c r="K145" s="24"/>
    </row>
    <row r="146" spans="2:11" ht="15.55" customHeight="1" x14ac:dyDescent="0.65">
      <c r="B146" s="18">
        <f t="shared" si="23"/>
        <v>2021.551867219925</v>
      </c>
      <c r="C146" s="5"/>
      <c r="E146" s="17"/>
      <c r="F146" s="22"/>
      <c r="G146" s="22"/>
      <c r="H146" s="23"/>
      <c r="I146" s="22"/>
      <c r="J146" s="22"/>
      <c r="K146" s="24"/>
    </row>
    <row r="147" spans="2:11" ht="15.55" customHeight="1" x14ac:dyDescent="0.65">
      <c r="B147" s="18">
        <f t="shared" si="23"/>
        <v>2021.5560165975185</v>
      </c>
      <c r="C147" s="5"/>
      <c r="E147" s="17"/>
      <c r="F147" s="22"/>
      <c r="G147" s="22"/>
      <c r="H147" s="23"/>
      <c r="I147" s="22"/>
      <c r="J147" s="22"/>
      <c r="K147" s="24"/>
    </row>
    <row r="148" spans="2:11" ht="15.55" customHeight="1" x14ac:dyDescent="0.65">
      <c r="B148" s="18">
        <f t="shared" si="23"/>
        <v>2021.5601659751119</v>
      </c>
      <c r="C148" s="5"/>
      <c r="E148" s="17"/>
      <c r="F148" s="22"/>
      <c r="G148" s="22"/>
      <c r="H148" s="23"/>
      <c r="I148" s="22"/>
      <c r="J148" s="22"/>
      <c r="K148" s="24"/>
    </row>
    <row r="149" spans="2:11" ht="15.55" customHeight="1" x14ac:dyDescent="0.65">
      <c r="B149" s="18">
        <f t="shared" si="23"/>
        <v>2021.5643153527053</v>
      </c>
      <c r="C149" s="5"/>
      <c r="E149" s="17"/>
      <c r="F149" s="22"/>
      <c r="G149" s="22"/>
      <c r="H149" s="23"/>
      <c r="I149" s="22"/>
      <c r="J149" s="22"/>
      <c r="K149" s="24"/>
    </row>
    <row r="150" spans="2:11" ht="15.55" customHeight="1" x14ac:dyDescent="0.65">
      <c r="B150" s="18">
        <f t="shared" si="23"/>
        <v>2021.5684647302987</v>
      </c>
      <c r="C150" s="5"/>
      <c r="E150" s="17"/>
      <c r="F150" s="22"/>
      <c r="G150" s="22"/>
      <c r="H150" s="23"/>
      <c r="I150" s="22"/>
      <c r="J150" s="22"/>
      <c r="K150" s="24"/>
    </row>
    <row r="151" spans="2:11" ht="15.55" customHeight="1" x14ac:dyDescent="0.65">
      <c r="B151" s="18">
        <f t="shared" si="23"/>
        <v>2021.5726141078922</v>
      </c>
      <c r="C151" s="5"/>
      <c r="E151" s="17"/>
      <c r="F151" s="22"/>
      <c r="G151" s="22"/>
      <c r="H151" s="23"/>
      <c r="I151" s="22"/>
      <c r="J151" s="22"/>
      <c r="K151" s="24"/>
    </row>
    <row r="152" spans="2:11" ht="15.55" customHeight="1" x14ac:dyDescent="0.65">
      <c r="B152" s="18">
        <f t="shared" si="23"/>
        <v>2021.5767634854856</v>
      </c>
      <c r="C152" s="5"/>
      <c r="E152" s="17"/>
      <c r="F152" s="22"/>
      <c r="G152" s="22"/>
      <c r="H152" s="23"/>
      <c r="I152" s="22"/>
      <c r="J152" s="22"/>
      <c r="K152" s="24"/>
    </row>
    <row r="153" spans="2:11" ht="15.55" customHeight="1" x14ac:dyDescent="0.65">
      <c r="B153" s="18">
        <f t="shared" si="23"/>
        <v>2021.580912863079</v>
      </c>
      <c r="C153" s="5"/>
      <c r="E153" s="17"/>
      <c r="F153" s="22"/>
      <c r="G153" s="22"/>
      <c r="H153" s="23"/>
      <c r="I153" s="22"/>
      <c r="J153" s="22"/>
      <c r="K153" s="24"/>
    </row>
    <row r="154" spans="2:11" ht="15.55" customHeight="1" x14ac:dyDescent="0.65">
      <c r="B154" s="18">
        <f t="shared" si="23"/>
        <v>2021.5850622406724</v>
      </c>
      <c r="C154" s="5"/>
      <c r="E154" s="17"/>
      <c r="F154" s="22"/>
      <c r="G154" s="22"/>
      <c r="H154" s="23"/>
      <c r="I154" s="22"/>
      <c r="J154" s="22"/>
      <c r="K154" s="24"/>
    </row>
    <row r="155" spans="2:11" ht="15.55" customHeight="1" x14ac:dyDescent="0.65">
      <c r="B155" s="18">
        <f t="shared" si="23"/>
        <v>2021.5892116182658</v>
      </c>
      <c r="C155" s="5"/>
      <c r="E155" s="17"/>
      <c r="F155" s="22"/>
      <c r="G155" s="22"/>
      <c r="H155" s="23"/>
      <c r="I155" s="22"/>
      <c r="J155" s="22"/>
      <c r="K155" s="24"/>
    </row>
    <row r="156" spans="2:11" ht="15.55" customHeight="1" x14ac:dyDescent="0.65">
      <c r="B156" s="18">
        <f t="shared" si="23"/>
        <v>2021.5933609958593</v>
      </c>
      <c r="C156" s="5"/>
      <c r="E156" s="17"/>
      <c r="F156" s="22"/>
      <c r="G156" s="22"/>
      <c r="H156" s="23"/>
      <c r="I156" s="22"/>
      <c r="J156" s="22"/>
      <c r="K156" s="24"/>
    </row>
    <row r="157" spans="2:11" ht="15.55" customHeight="1" x14ac:dyDescent="0.65">
      <c r="B157" s="18">
        <f t="shared" si="23"/>
        <v>2021.5975103734527</v>
      </c>
      <c r="C157" s="5"/>
      <c r="E157" s="17"/>
      <c r="F157" s="22"/>
      <c r="G157" s="22"/>
      <c r="H157" s="23"/>
      <c r="I157" s="22"/>
      <c r="J157" s="22"/>
      <c r="K157" s="24"/>
    </row>
    <row r="158" spans="2:11" ht="15.55" customHeight="1" x14ac:dyDescent="0.65">
      <c r="B158" s="18">
        <f t="shared" si="23"/>
        <v>2021.6016597510461</v>
      </c>
      <c r="C158" s="5"/>
      <c r="E158" s="17"/>
      <c r="F158" s="22"/>
      <c r="G158" s="22"/>
      <c r="H158" s="23"/>
      <c r="I158" s="22"/>
      <c r="J158" s="22"/>
      <c r="K158" s="24"/>
    </row>
    <row r="159" spans="2:11" ht="15.55" customHeight="1" x14ac:dyDescent="0.65">
      <c r="B159" s="18">
        <f t="shared" si="23"/>
        <v>2021.6058091286395</v>
      </c>
      <c r="C159" s="5"/>
      <c r="E159" s="17"/>
      <c r="F159" s="22"/>
      <c r="G159" s="22"/>
      <c r="H159" s="23"/>
      <c r="I159" s="22"/>
      <c r="J159" s="22"/>
      <c r="K159" s="24"/>
    </row>
    <row r="160" spans="2:11" ht="15.55" customHeight="1" x14ac:dyDescent="0.65">
      <c r="B160" s="18">
        <f t="shared" si="23"/>
        <v>2021.6099585062329</v>
      </c>
      <c r="C160" s="5"/>
      <c r="E160" s="17"/>
      <c r="F160" s="22"/>
      <c r="G160" s="22"/>
      <c r="H160" s="23"/>
      <c r="I160" s="22"/>
      <c r="J160" s="22"/>
      <c r="K160" s="24"/>
    </row>
    <row r="161" spans="2:11" ht="15.55" customHeight="1" x14ac:dyDescent="0.65">
      <c r="B161" s="18">
        <f t="shared" si="23"/>
        <v>2021.6141078838264</v>
      </c>
      <c r="C161" s="5"/>
      <c r="E161" s="17"/>
      <c r="F161" s="22"/>
      <c r="G161" s="22"/>
      <c r="H161" s="23"/>
      <c r="I161" s="22"/>
      <c r="J161" s="22"/>
      <c r="K161" s="24"/>
    </row>
    <row r="162" spans="2:11" ht="15.55" customHeight="1" x14ac:dyDescent="0.65">
      <c r="B162" s="18">
        <f t="shared" si="23"/>
        <v>2021.6182572614198</v>
      </c>
      <c r="C162" s="5"/>
      <c r="E162" s="17"/>
      <c r="F162" s="22"/>
      <c r="G162" s="22"/>
      <c r="H162" s="23"/>
      <c r="I162" s="22"/>
      <c r="J162" s="22"/>
      <c r="K162" s="24"/>
    </row>
    <row r="163" spans="2:11" ht="15.55" customHeight="1" x14ac:dyDescent="0.65">
      <c r="B163" s="18">
        <f t="shared" si="23"/>
        <v>2021.6224066390132</v>
      </c>
      <c r="C163" s="5"/>
      <c r="E163" s="17"/>
      <c r="F163" s="22"/>
      <c r="G163" s="22"/>
      <c r="H163" s="23"/>
      <c r="I163" s="22"/>
      <c r="J163" s="22"/>
      <c r="K163" s="24"/>
    </row>
    <row r="164" spans="2:11" ht="15.55" customHeight="1" x14ac:dyDescent="0.65">
      <c r="B164" s="18">
        <f t="shared" si="23"/>
        <v>2021.6265560166066</v>
      </c>
      <c r="C164" s="5"/>
      <c r="E164" s="17"/>
      <c r="F164" s="22"/>
      <c r="G164" s="22"/>
      <c r="H164" s="23"/>
      <c r="I164" s="22"/>
      <c r="J164" s="22"/>
      <c r="K164" s="24"/>
    </row>
    <row r="165" spans="2:11" ht="15.55" customHeight="1" x14ac:dyDescent="0.65">
      <c r="B165" s="18">
        <f t="shared" si="23"/>
        <v>2021.6307053942</v>
      </c>
      <c r="C165" s="5"/>
      <c r="E165" s="17"/>
      <c r="F165" s="22"/>
      <c r="G165" s="22"/>
      <c r="H165" s="23"/>
      <c r="I165" s="22"/>
      <c r="J165" s="22"/>
      <c r="K165" s="24"/>
    </row>
    <row r="166" spans="2:11" ht="15.55" customHeight="1" x14ac:dyDescent="0.65">
      <c r="B166" s="18">
        <f t="shared" si="23"/>
        <v>2021.6348547717935</v>
      </c>
      <c r="C166" s="5"/>
      <c r="E166" s="17"/>
      <c r="F166" s="22"/>
      <c r="G166" s="22"/>
      <c r="H166" s="23"/>
      <c r="I166" s="22"/>
      <c r="J166" s="22"/>
      <c r="K166" s="24"/>
    </row>
    <row r="167" spans="2:11" ht="15.55" customHeight="1" x14ac:dyDescent="0.65">
      <c r="B167" s="18">
        <f t="shared" si="23"/>
        <v>2021.6390041493869</v>
      </c>
      <c r="C167" s="5"/>
      <c r="E167" s="17"/>
      <c r="F167" s="22"/>
      <c r="G167" s="22"/>
      <c r="H167" s="23"/>
      <c r="I167" s="22"/>
      <c r="J167" s="22"/>
      <c r="K167" s="24"/>
    </row>
    <row r="168" spans="2:11" ht="15.55" customHeight="1" x14ac:dyDescent="0.65">
      <c r="B168" s="18">
        <f t="shared" si="23"/>
        <v>2021.6431535269803</v>
      </c>
      <c r="C168" s="5"/>
      <c r="E168" s="17"/>
      <c r="F168" s="22"/>
      <c r="G168" s="22"/>
      <c r="H168" s="23"/>
      <c r="I168" s="22"/>
      <c r="J168" s="22"/>
      <c r="K168" s="24"/>
    </row>
    <row r="169" spans="2:11" ht="15.55" customHeight="1" x14ac:dyDescent="0.65">
      <c r="B169" s="18">
        <f t="shared" si="23"/>
        <v>2021.6473029045737</v>
      </c>
      <c r="C169" s="5"/>
      <c r="E169" s="17"/>
      <c r="F169" s="22"/>
      <c r="G169" s="22"/>
      <c r="H169" s="23"/>
      <c r="I169" s="22"/>
      <c r="J169" s="22"/>
      <c r="K169" s="24"/>
    </row>
    <row r="170" spans="2:11" ht="15.55" customHeight="1" x14ac:dyDescent="0.65">
      <c r="B170" s="18">
        <f t="shared" si="23"/>
        <v>2021.6514522821672</v>
      </c>
      <c r="C170" s="5"/>
      <c r="E170" s="17"/>
      <c r="F170" s="22"/>
      <c r="G170" s="22"/>
      <c r="H170" s="23"/>
      <c r="I170" s="22"/>
      <c r="J170" s="22"/>
      <c r="K170" s="24"/>
    </row>
    <row r="171" spans="2:11" ht="15.55" customHeight="1" x14ac:dyDescent="0.65">
      <c r="B171" s="18">
        <f t="shared" si="23"/>
        <v>2021.6556016597606</v>
      </c>
      <c r="C171" s="5"/>
      <c r="E171" s="17"/>
      <c r="F171" s="22"/>
      <c r="G171" s="22"/>
      <c r="H171" s="23"/>
      <c r="I171" s="22"/>
      <c r="J171" s="22"/>
      <c r="K171" s="24"/>
    </row>
    <row r="172" spans="2:11" ht="15.55" customHeight="1" x14ac:dyDescent="0.65">
      <c r="B172" s="18">
        <f t="shared" si="23"/>
        <v>2021.659751037354</v>
      </c>
      <c r="C172" s="5"/>
      <c r="E172" s="17"/>
      <c r="F172" s="22"/>
      <c r="G172" s="22"/>
      <c r="H172" s="23"/>
      <c r="I172" s="22"/>
      <c r="J172" s="22"/>
      <c r="K172" s="24"/>
    </row>
    <row r="173" spans="2:11" ht="15.55" customHeight="1" x14ac:dyDescent="0.65">
      <c r="B173" s="18">
        <f t="shared" si="23"/>
        <v>2021.6639004149474</v>
      </c>
      <c r="C173" s="5"/>
      <c r="E173" s="17"/>
      <c r="F173" s="22"/>
      <c r="G173" s="22"/>
      <c r="H173" s="23"/>
      <c r="I173" s="22"/>
      <c r="J173" s="22"/>
      <c r="K173" s="24"/>
    </row>
    <row r="174" spans="2:11" ht="15.55" customHeight="1" x14ac:dyDescent="0.65">
      <c r="B174" s="18">
        <f t="shared" si="23"/>
        <v>2021.6680497925408</v>
      </c>
      <c r="C174" s="5"/>
      <c r="E174" s="17"/>
      <c r="F174" s="22"/>
      <c r="G174" s="22"/>
      <c r="H174" s="23"/>
      <c r="I174" s="22"/>
      <c r="J174" s="22"/>
      <c r="K174" s="24"/>
    </row>
    <row r="175" spans="2:11" ht="15.55" customHeight="1" x14ac:dyDescent="0.65">
      <c r="B175" s="18">
        <f t="shared" si="23"/>
        <v>2021.6721991701343</v>
      </c>
      <c r="C175" s="5"/>
      <c r="E175" s="17"/>
      <c r="F175" s="22"/>
      <c r="G175" s="22"/>
      <c r="H175" s="23"/>
      <c r="I175" s="22"/>
      <c r="J175" s="22"/>
      <c r="K175" s="24"/>
    </row>
    <row r="176" spans="2:11" ht="15.55" customHeight="1" x14ac:dyDescent="0.65">
      <c r="B176" s="18">
        <f t="shared" si="23"/>
        <v>2021.6763485477277</v>
      </c>
      <c r="C176" s="5"/>
      <c r="E176" s="17"/>
      <c r="F176" s="22"/>
      <c r="G176" s="22"/>
      <c r="H176" s="23"/>
      <c r="I176" s="22"/>
      <c r="J176" s="22"/>
      <c r="K176" s="24"/>
    </row>
    <row r="177" spans="2:11" ht="15.55" customHeight="1" x14ac:dyDescent="0.65">
      <c r="B177" s="18">
        <f t="shared" si="23"/>
        <v>2021.6804979253211</v>
      </c>
      <c r="C177" s="5"/>
      <c r="E177" s="17"/>
      <c r="F177" s="22"/>
      <c r="G177" s="22"/>
      <c r="H177" s="23"/>
      <c r="I177" s="22"/>
      <c r="J177" s="22"/>
      <c r="K177" s="24"/>
    </row>
    <row r="178" spans="2:11" ht="15.55" customHeight="1" x14ac:dyDescent="0.65">
      <c r="B178" s="18">
        <f t="shared" si="23"/>
        <v>2021.6846473029145</v>
      </c>
      <c r="C178" s="5"/>
      <c r="E178" s="17"/>
      <c r="F178" s="22"/>
      <c r="G178" s="22"/>
      <c r="H178" s="23"/>
      <c r="I178" s="22"/>
      <c r="J178" s="22"/>
      <c r="K178" s="24"/>
    </row>
    <row r="179" spans="2:11" ht="15.55" customHeight="1" x14ac:dyDescent="0.65">
      <c r="B179" s="18">
        <f t="shared" si="23"/>
        <v>2021.6887966805079</v>
      </c>
      <c r="C179" s="5"/>
      <c r="E179" s="17"/>
      <c r="F179" s="22"/>
      <c r="G179" s="22"/>
      <c r="H179" s="23"/>
      <c r="I179" s="22"/>
      <c r="J179" s="22"/>
      <c r="K179" s="24"/>
    </row>
    <row r="180" spans="2:11" ht="15.55" customHeight="1" x14ac:dyDescent="0.65">
      <c r="B180" s="18">
        <f t="shared" si="23"/>
        <v>2021.6929460581014</v>
      </c>
      <c r="C180" s="5"/>
      <c r="E180" s="17"/>
      <c r="F180" s="22"/>
      <c r="G180" s="22"/>
      <c r="H180" s="23"/>
      <c r="I180" s="22"/>
      <c r="J180" s="22"/>
      <c r="K180" s="24"/>
    </row>
    <row r="181" spans="2:11" ht="15.55" customHeight="1" x14ac:dyDescent="0.65">
      <c r="B181" s="18">
        <f t="shared" si="23"/>
        <v>2021.6970954356948</v>
      </c>
      <c r="C181" s="5"/>
      <c r="E181" s="17"/>
      <c r="F181" s="22"/>
      <c r="G181" s="22"/>
      <c r="H181" s="23"/>
      <c r="I181" s="22"/>
      <c r="J181" s="22"/>
      <c r="K181" s="24"/>
    </row>
    <row r="182" spans="2:11" ht="15.55" customHeight="1" x14ac:dyDescent="0.65">
      <c r="B182" s="18">
        <f t="shared" si="23"/>
        <v>2021.7012448132882</v>
      </c>
      <c r="C182" s="5"/>
      <c r="E182" s="17"/>
      <c r="F182" s="22"/>
      <c r="G182" s="22"/>
      <c r="H182" s="23"/>
      <c r="I182" s="22"/>
      <c r="J182" s="22"/>
      <c r="K182" s="24"/>
    </row>
    <row r="183" spans="2:11" ht="15.55" customHeight="1" x14ac:dyDescent="0.65">
      <c r="B183" s="18">
        <f t="shared" si="23"/>
        <v>2021.7053941908816</v>
      </c>
      <c r="C183" s="5"/>
      <c r="E183" s="17"/>
      <c r="F183" s="22"/>
      <c r="G183" s="22"/>
      <c r="H183" s="23"/>
      <c r="I183" s="22"/>
      <c r="J183" s="22"/>
      <c r="K183" s="24"/>
    </row>
    <row r="184" spans="2:11" ht="15.55" customHeight="1" x14ac:dyDescent="0.65">
      <c r="B184" s="18">
        <f t="shared" si="23"/>
        <v>2021.7095435684751</v>
      </c>
      <c r="C184" s="5"/>
      <c r="E184" s="17"/>
      <c r="F184" s="22"/>
      <c r="G184" s="22"/>
      <c r="H184" s="23"/>
      <c r="I184" s="22"/>
      <c r="J184" s="22"/>
      <c r="K184" s="24"/>
    </row>
    <row r="185" spans="2:11" ht="15.55" customHeight="1" x14ac:dyDescent="0.65">
      <c r="B185" s="18">
        <f t="shared" si="23"/>
        <v>2021.7136929460685</v>
      </c>
      <c r="C185" s="5"/>
      <c r="E185" s="17"/>
      <c r="F185" s="22"/>
      <c r="G185" s="22"/>
      <c r="H185" s="23"/>
      <c r="I185" s="22"/>
      <c r="J185" s="22"/>
      <c r="K185" s="24"/>
    </row>
    <row r="186" spans="2:11" ht="15.55" customHeight="1" x14ac:dyDescent="0.65">
      <c r="B186" s="18">
        <f t="shared" si="23"/>
        <v>2021.7178423236619</v>
      </c>
      <c r="C186" s="5"/>
      <c r="E186" s="17"/>
      <c r="F186" s="22"/>
      <c r="G186" s="22"/>
      <c r="H186" s="23"/>
      <c r="I186" s="22"/>
      <c r="J186" s="22"/>
      <c r="K186" s="24"/>
    </row>
    <row r="187" spans="2:11" ht="15.55" customHeight="1" x14ac:dyDescent="0.65">
      <c r="B187" s="18">
        <f t="shared" si="23"/>
        <v>2021.7219917012553</v>
      </c>
      <c r="C187" s="5"/>
      <c r="E187" s="17"/>
      <c r="F187" s="22"/>
      <c r="G187" s="22"/>
      <c r="H187" s="23"/>
      <c r="I187" s="22"/>
      <c r="J187" s="22"/>
      <c r="K187" s="24"/>
    </row>
    <row r="188" spans="2:11" ht="15.55" customHeight="1" x14ac:dyDescent="0.65">
      <c r="B188" s="18">
        <f t="shared" si="23"/>
        <v>2021.7261410788487</v>
      </c>
      <c r="C188" s="5"/>
      <c r="E188" s="17"/>
      <c r="F188" s="22"/>
      <c r="G188" s="22"/>
      <c r="H188" s="23"/>
      <c r="I188" s="22"/>
      <c r="J188" s="22"/>
      <c r="K188" s="24"/>
    </row>
    <row r="189" spans="2:11" ht="15.55" customHeight="1" x14ac:dyDescent="0.65">
      <c r="B189" s="18">
        <f t="shared" si="23"/>
        <v>2021.7302904564422</v>
      </c>
      <c r="C189" s="5"/>
      <c r="E189" s="17"/>
      <c r="F189" s="22"/>
      <c r="G189" s="22"/>
      <c r="H189" s="23"/>
      <c r="I189" s="22"/>
      <c r="J189" s="22"/>
      <c r="K189" s="24"/>
    </row>
    <row r="190" spans="2:11" ht="15.55" customHeight="1" x14ac:dyDescent="0.65">
      <c r="B190" s="18">
        <f t="shared" si="23"/>
        <v>2021.7344398340356</v>
      </c>
      <c r="C190" s="5"/>
      <c r="E190" s="17"/>
      <c r="F190" s="22"/>
      <c r="G190" s="22"/>
      <c r="H190" s="23"/>
      <c r="I190" s="22"/>
      <c r="J190" s="22"/>
      <c r="K190" s="24"/>
    </row>
    <row r="191" spans="2:11" ht="15.55" customHeight="1" x14ac:dyDescent="0.65">
      <c r="B191" s="18">
        <f t="shared" si="23"/>
        <v>2021.738589211629</v>
      </c>
      <c r="C191" s="5"/>
      <c r="E191" s="17"/>
      <c r="F191" s="22"/>
      <c r="G191" s="22"/>
      <c r="H191" s="23"/>
      <c r="I191" s="22"/>
      <c r="J191" s="22"/>
      <c r="K191" s="24"/>
    </row>
    <row r="192" spans="2:11" ht="15.55" customHeight="1" x14ac:dyDescent="0.65">
      <c r="B192" s="18">
        <f t="shared" si="23"/>
        <v>2021.7427385892224</v>
      </c>
      <c r="C192" s="5"/>
      <c r="E192" s="17"/>
      <c r="F192" s="22"/>
      <c r="G192" s="22"/>
      <c r="H192" s="23"/>
      <c r="I192" s="22"/>
      <c r="J192" s="22"/>
      <c r="K192" s="24"/>
    </row>
    <row r="193" spans="2:11" ht="15.55" customHeight="1" x14ac:dyDescent="0.65">
      <c r="B193" s="18">
        <f t="shared" si="23"/>
        <v>2021.7468879668158</v>
      </c>
      <c r="C193" s="5"/>
      <c r="E193" s="17"/>
      <c r="F193" s="22"/>
      <c r="G193" s="22"/>
      <c r="H193" s="23"/>
      <c r="I193" s="22"/>
      <c r="J193" s="22"/>
      <c r="K193" s="24"/>
    </row>
    <row r="194" spans="2:11" ht="15.55" customHeight="1" x14ac:dyDescent="0.65">
      <c r="B194" s="18">
        <f t="shared" si="23"/>
        <v>2021.7510373444093</v>
      </c>
      <c r="C194" s="5"/>
      <c r="E194" s="17"/>
      <c r="F194" s="22"/>
      <c r="G194" s="22"/>
      <c r="H194" s="23"/>
      <c r="I194" s="22"/>
      <c r="J194" s="22"/>
      <c r="K194" s="24"/>
    </row>
    <row r="195" spans="2:11" ht="15.55" customHeight="1" x14ac:dyDescent="0.65">
      <c r="B195" s="18">
        <f t="shared" si="23"/>
        <v>2021.7551867220027</v>
      </c>
      <c r="C195" s="5"/>
      <c r="E195" s="17"/>
      <c r="F195" s="22"/>
      <c r="G195" s="22"/>
      <c r="H195" s="23"/>
      <c r="I195" s="22"/>
      <c r="J195" s="22"/>
      <c r="K195" s="24"/>
    </row>
    <row r="196" spans="2:11" ht="15.55" customHeight="1" x14ac:dyDescent="0.65">
      <c r="B196" s="18">
        <f t="shared" si="23"/>
        <v>2021.7593360995961</v>
      </c>
      <c r="C196" s="5"/>
      <c r="E196" s="17"/>
      <c r="F196" s="22"/>
      <c r="G196" s="22"/>
      <c r="H196" s="23"/>
      <c r="I196" s="22"/>
      <c r="J196" s="22"/>
      <c r="K196" s="24"/>
    </row>
    <row r="197" spans="2:11" ht="15.55" customHeight="1" x14ac:dyDescent="0.65">
      <c r="B197" s="18">
        <f t="shared" si="23"/>
        <v>2021.7634854771895</v>
      </c>
      <c r="C197" s="5"/>
      <c r="E197" s="17"/>
      <c r="F197" s="22"/>
      <c r="G197" s="22"/>
      <c r="H197" s="23"/>
      <c r="I197" s="22"/>
      <c r="J197" s="22"/>
      <c r="K197" s="24"/>
    </row>
    <row r="198" spans="2:11" ht="15.55" customHeight="1" x14ac:dyDescent="0.65">
      <c r="B198" s="18">
        <f t="shared" si="23"/>
        <v>2021.767634854783</v>
      </c>
      <c r="C198" s="5"/>
      <c r="E198" s="17"/>
      <c r="F198" s="22"/>
      <c r="G198" s="22"/>
      <c r="H198" s="23"/>
      <c r="I198" s="22"/>
      <c r="J198" s="22"/>
      <c r="K198" s="24"/>
    </row>
    <row r="199" spans="2:11" ht="15.55" customHeight="1" x14ac:dyDescent="0.65">
      <c r="B199" s="18">
        <f t="shared" si="23"/>
        <v>2021.7717842323764</v>
      </c>
      <c r="C199" s="5"/>
      <c r="E199" s="17"/>
      <c r="F199" s="22"/>
      <c r="G199" s="22"/>
      <c r="H199" s="23"/>
      <c r="I199" s="22"/>
      <c r="J199" s="22"/>
      <c r="K199" s="24"/>
    </row>
    <row r="200" spans="2:11" ht="15.55" customHeight="1" x14ac:dyDescent="0.65">
      <c r="B200" s="18">
        <f t="shared" si="23"/>
        <v>2021.7759336099698</v>
      </c>
      <c r="C200" s="5"/>
      <c r="E200" s="17"/>
      <c r="F200" s="22"/>
      <c r="G200" s="22"/>
      <c r="H200" s="23"/>
      <c r="I200" s="22"/>
      <c r="J200" s="22"/>
      <c r="K200" s="24"/>
    </row>
    <row r="201" spans="2:11" ht="15.55" customHeight="1" x14ac:dyDescent="0.65">
      <c r="B201" s="18">
        <f t="shared" si="23"/>
        <v>2021.7800829875632</v>
      </c>
      <c r="C201" s="5"/>
      <c r="E201" s="17"/>
      <c r="F201" s="22"/>
      <c r="G201" s="22"/>
      <c r="H201" s="23"/>
      <c r="I201" s="22"/>
      <c r="J201" s="22"/>
      <c r="K201" s="24"/>
    </row>
    <row r="202" spans="2:11" ht="15.55" customHeight="1" x14ac:dyDescent="0.65">
      <c r="B202" s="18">
        <f t="shared" si="23"/>
        <v>2021.7842323651566</v>
      </c>
      <c r="C202" s="5"/>
      <c r="E202" s="17"/>
      <c r="F202" s="22"/>
      <c r="G202" s="22"/>
      <c r="H202" s="23"/>
      <c r="I202" s="22"/>
      <c r="J202" s="22"/>
      <c r="K202" s="24"/>
    </row>
    <row r="203" spans="2:11" ht="15.55" customHeight="1" x14ac:dyDescent="0.65">
      <c r="B203" s="18">
        <f t="shared" si="23"/>
        <v>2021.7883817427501</v>
      </c>
      <c r="C203" s="5"/>
      <c r="E203" s="17"/>
      <c r="F203" s="22"/>
      <c r="G203" s="22"/>
      <c r="H203" s="23"/>
      <c r="I203" s="22"/>
      <c r="J203" s="22"/>
      <c r="K203" s="24"/>
    </row>
    <row r="204" spans="2:11" ht="15.55" customHeight="1" x14ac:dyDescent="0.65">
      <c r="B204" s="18">
        <f t="shared" si="23"/>
        <v>2021.7925311203435</v>
      </c>
      <c r="C204" s="5"/>
      <c r="E204" s="17"/>
      <c r="F204" s="22"/>
      <c r="G204" s="22"/>
      <c r="H204" s="23"/>
      <c r="I204" s="22"/>
      <c r="J204" s="22"/>
      <c r="K204" s="24"/>
    </row>
    <row r="205" spans="2:11" ht="15.55" customHeight="1" x14ac:dyDescent="0.65">
      <c r="B205" s="18">
        <f t="shared" si="23"/>
        <v>2021.7966804979369</v>
      </c>
      <c r="C205" s="5"/>
      <c r="E205" s="17"/>
      <c r="F205" s="22"/>
      <c r="G205" s="22"/>
      <c r="H205" s="23"/>
      <c r="I205" s="22"/>
      <c r="J205" s="22"/>
      <c r="K205" s="24"/>
    </row>
    <row r="206" spans="2:11" ht="15.55" customHeight="1" x14ac:dyDescent="0.65">
      <c r="B206" s="18">
        <f t="shared" ref="B206:B269" si="24">B205+1/$B$12</f>
        <v>2021.8008298755303</v>
      </c>
      <c r="C206" s="5"/>
      <c r="E206" s="17"/>
      <c r="F206" s="22"/>
      <c r="G206" s="22"/>
      <c r="H206" s="23"/>
      <c r="I206" s="22"/>
      <c r="J206" s="22"/>
      <c r="K206" s="24"/>
    </row>
    <row r="207" spans="2:11" ht="15.55" customHeight="1" x14ac:dyDescent="0.65">
      <c r="B207" s="18">
        <f t="shared" si="24"/>
        <v>2021.8049792531237</v>
      </c>
      <c r="C207" s="5"/>
      <c r="E207" s="17"/>
      <c r="F207" s="22"/>
      <c r="G207" s="22"/>
      <c r="H207" s="23"/>
      <c r="I207" s="22"/>
      <c r="J207" s="22"/>
      <c r="K207" s="24"/>
    </row>
    <row r="208" spans="2:11" ht="15.55" customHeight="1" x14ac:dyDescent="0.65">
      <c r="B208" s="18">
        <f t="shared" si="24"/>
        <v>2021.8091286307172</v>
      </c>
      <c r="C208" s="5"/>
      <c r="E208" s="17"/>
      <c r="F208" s="22"/>
      <c r="G208" s="22"/>
      <c r="H208" s="23"/>
      <c r="I208" s="22"/>
      <c r="J208" s="22"/>
      <c r="K208" s="24"/>
    </row>
    <row r="209" spans="2:11" ht="15.55" customHeight="1" x14ac:dyDescent="0.65">
      <c r="B209" s="18">
        <f t="shared" si="24"/>
        <v>2021.8132780083106</v>
      </c>
      <c r="C209" s="5"/>
      <c r="E209" s="17"/>
      <c r="F209" s="22"/>
      <c r="G209" s="22"/>
      <c r="H209" s="23"/>
      <c r="I209" s="22"/>
      <c r="J209" s="22"/>
      <c r="K209" s="24"/>
    </row>
    <row r="210" spans="2:11" ht="15.55" customHeight="1" x14ac:dyDescent="0.65">
      <c r="B210" s="18">
        <f t="shared" si="24"/>
        <v>2021.817427385904</v>
      </c>
      <c r="C210" s="5"/>
      <c r="E210" s="17"/>
      <c r="F210" s="22"/>
      <c r="G210" s="22"/>
      <c r="H210" s="23"/>
      <c r="I210" s="22"/>
      <c r="J210" s="22"/>
      <c r="K210" s="24"/>
    </row>
    <row r="211" spans="2:11" ht="15.55" customHeight="1" x14ac:dyDescent="0.65">
      <c r="B211" s="18">
        <f t="shared" si="24"/>
        <v>2021.8215767634974</v>
      </c>
      <c r="C211" s="5"/>
      <c r="E211" s="17"/>
      <c r="F211" s="22"/>
      <c r="G211" s="22"/>
      <c r="H211" s="23"/>
      <c r="I211" s="22"/>
      <c r="J211" s="22"/>
      <c r="K211" s="24"/>
    </row>
    <row r="212" spans="2:11" ht="15.55" customHeight="1" x14ac:dyDescent="0.65">
      <c r="B212" s="18">
        <f t="shared" si="24"/>
        <v>2021.8257261410909</v>
      </c>
      <c r="C212" s="5"/>
      <c r="E212" s="17"/>
      <c r="F212" s="22"/>
      <c r="G212" s="22"/>
      <c r="H212" s="23"/>
      <c r="I212" s="22"/>
      <c r="J212" s="22"/>
      <c r="K212" s="24"/>
    </row>
    <row r="213" spans="2:11" ht="15.55" customHeight="1" x14ac:dyDescent="0.65">
      <c r="B213" s="18">
        <f t="shared" si="24"/>
        <v>2021.8298755186843</v>
      </c>
      <c r="C213" s="5"/>
      <c r="E213" s="17"/>
      <c r="F213" s="22"/>
      <c r="G213" s="22"/>
      <c r="H213" s="23"/>
      <c r="I213" s="22"/>
      <c r="J213" s="22"/>
      <c r="K213" s="24"/>
    </row>
    <row r="214" spans="2:11" ht="15.55" customHeight="1" x14ac:dyDescent="0.65">
      <c r="B214" s="18">
        <f t="shared" si="24"/>
        <v>2021.8340248962777</v>
      </c>
      <c r="C214" s="5"/>
      <c r="E214" s="17"/>
      <c r="F214" s="22"/>
      <c r="G214" s="22"/>
      <c r="H214" s="23"/>
      <c r="I214" s="22"/>
      <c r="J214" s="22"/>
      <c r="K214" s="24"/>
    </row>
    <row r="215" spans="2:11" ht="15.55" customHeight="1" x14ac:dyDescent="0.65">
      <c r="B215" s="18">
        <f t="shared" si="24"/>
        <v>2021.8381742738711</v>
      </c>
      <c r="C215" s="5"/>
      <c r="E215" s="17"/>
      <c r="F215" s="22"/>
      <c r="G215" s="22"/>
      <c r="H215" s="23"/>
      <c r="I215" s="22"/>
      <c r="J215" s="22"/>
      <c r="K215" s="24"/>
    </row>
    <row r="216" spans="2:11" ht="15.55" customHeight="1" x14ac:dyDescent="0.65">
      <c r="B216" s="18">
        <f t="shared" si="24"/>
        <v>2021.8423236514645</v>
      </c>
      <c r="C216" s="5"/>
      <c r="E216" s="17"/>
      <c r="F216" s="22"/>
      <c r="G216" s="22"/>
      <c r="H216" s="23"/>
      <c r="I216" s="22"/>
      <c r="J216" s="22"/>
      <c r="K216" s="24"/>
    </row>
    <row r="217" spans="2:11" ht="15.55" customHeight="1" x14ac:dyDescent="0.65">
      <c r="B217" s="18">
        <f t="shared" si="24"/>
        <v>2021.846473029058</v>
      </c>
      <c r="C217" s="5"/>
      <c r="E217" s="17"/>
      <c r="F217" s="22"/>
      <c r="G217" s="22"/>
      <c r="H217" s="23"/>
      <c r="I217" s="22"/>
      <c r="J217" s="22"/>
      <c r="K217" s="24"/>
    </row>
    <row r="218" spans="2:11" ht="15.55" customHeight="1" x14ac:dyDescent="0.65">
      <c r="B218" s="18">
        <f t="shared" si="24"/>
        <v>2021.8506224066514</v>
      </c>
      <c r="C218" s="5"/>
      <c r="E218" s="17"/>
      <c r="F218" s="22"/>
      <c r="G218" s="22"/>
      <c r="H218" s="23"/>
      <c r="I218" s="22"/>
      <c r="J218" s="22"/>
      <c r="K218" s="24"/>
    </row>
    <row r="219" spans="2:11" ht="15.55" customHeight="1" x14ac:dyDescent="0.65">
      <c r="B219" s="18">
        <f t="shared" si="24"/>
        <v>2021.8547717842448</v>
      </c>
      <c r="C219" s="5"/>
      <c r="E219" s="17"/>
      <c r="F219" s="22"/>
      <c r="G219" s="22"/>
      <c r="H219" s="23"/>
      <c r="I219" s="22"/>
      <c r="J219" s="22"/>
      <c r="K219" s="24"/>
    </row>
    <row r="220" spans="2:11" ht="15.55" customHeight="1" x14ac:dyDescent="0.65">
      <c r="B220" s="18">
        <f t="shared" si="24"/>
        <v>2021.8589211618382</v>
      </c>
      <c r="C220" s="5"/>
      <c r="E220" s="17"/>
      <c r="F220" s="22"/>
      <c r="G220" s="22"/>
      <c r="H220" s="23"/>
      <c r="I220" s="22"/>
      <c r="J220" s="22"/>
      <c r="K220" s="24"/>
    </row>
    <row r="221" spans="2:11" ht="15.55" customHeight="1" x14ac:dyDescent="0.65">
      <c r="B221" s="18">
        <f t="shared" si="24"/>
        <v>2021.8630705394316</v>
      </c>
      <c r="C221" s="5"/>
      <c r="E221" s="17"/>
      <c r="F221" s="22"/>
      <c r="G221" s="22"/>
      <c r="H221" s="23"/>
      <c r="I221" s="22"/>
      <c r="J221" s="22"/>
      <c r="K221" s="24"/>
    </row>
    <row r="222" spans="2:11" ht="15.55" customHeight="1" x14ac:dyDescent="0.65">
      <c r="B222" s="18">
        <f t="shared" si="24"/>
        <v>2021.8672199170251</v>
      </c>
      <c r="C222" s="5"/>
      <c r="E222" s="17"/>
      <c r="F222" s="22"/>
      <c r="G222" s="22"/>
      <c r="H222" s="23"/>
      <c r="I222" s="22"/>
      <c r="J222" s="22"/>
      <c r="K222" s="24"/>
    </row>
    <row r="223" spans="2:11" ht="15.55" customHeight="1" x14ac:dyDescent="0.65">
      <c r="B223" s="18">
        <f t="shared" si="24"/>
        <v>2021.8713692946185</v>
      </c>
      <c r="C223" s="5"/>
      <c r="E223" s="17"/>
      <c r="F223" s="22"/>
      <c r="G223" s="22"/>
      <c r="H223" s="23"/>
      <c r="I223" s="22"/>
      <c r="J223" s="22"/>
      <c r="K223" s="24"/>
    </row>
    <row r="224" spans="2:11" ht="15.55" customHeight="1" x14ac:dyDescent="0.65">
      <c r="B224" s="18">
        <f t="shared" si="24"/>
        <v>2021.8755186722119</v>
      </c>
      <c r="C224" s="5"/>
      <c r="E224" s="17"/>
      <c r="F224" s="22"/>
      <c r="G224" s="22"/>
      <c r="H224" s="23"/>
      <c r="I224" s="22"/>
      <c r="J224" s="22"/>
      <c r="K224" s="24"/>
    </row>
    <row r="225" spans="2:11" ht="15.55" customHeight="1" x14ac:dyDescent="0.65">
      <c r="B225" s="18">
        <f t="shared" si="24"/>
        <v>2021.8796680498053</v>
      </c>
      <c r="C225" s="5"/>
      <c r="E225" s="17"/>
      <c r="F225" s="22"/>
      <c r="G225" s="22"/>
      <c r="H225" s="23"/>
      <c r="I225" s="22"/>
      <c r="J225" s="22"/>
      <c r="K225" s="24"/>
    </row>
    <row r="226" spans="2:11" ht="15.55" customHeight="1" x14ac:dyDescent="0.65">
      <c r="B226" s="18">
        <f t="shared" si="24"/>
        <v>2021.8838174273988</v>
      </c>
      <c r="C226" s="5"/>
      <c r="E226" s="17"/>
      <c r="F226" s="22"/>
      <c r="G226" s="22"/>
      <c r="H226" s="23"/>
      <c r="I226" s="22"/>
      <c r="J226" s="22"/>
      <c r="K226" s="24"/>
    </row>
    <row r="227" spans="2:11" ht="15.55" customHeight="1" x14ac:dyDescent="0.65">
      <c r="B227" s="18">
        <f t="shared" si="24"/>
        <v>2021.8879668049922</v>
      </c>
      <c r="C227" s="5"/>
      <c r="E227" s="17"/>
      <c r="F227" s="22"/>
      <c r="G227" s="22"/>
      <c r="H227" s="23"/>
      <c r="I227" s="22"/>
      <c r="J227" s="22"/>
      <c r="K227" s="24"/>
    </row>
    <row r="228" spans="2:11" ht="15.55" customHeight="1" x14ac:dyDescent="0.65">
      <c r="B228" s="18">
        <f t="shared" si="24"/>
        <v>2021.8921161825856</v>
      </c>
      <c r="C228" s="5"/>
      <c r="E228" s="17"/>
      <c r="F228" s="22"/>
      <c r="G228" s="22"/>
      <c r="H228" s="23"/>
      <c r="I228" s="22"/>
      <c r="J228" s="22"/>
      <c r="K228" s="24"/>
    </row>
    <row r="229" spans="2:11" ht="15.55" customHeight="1" x14ac:dyDescent="0.65">
      <c r="B229" s="18">
        <f t="shared" si="24"/>
        <v>2021.896265560179</v>
      </c>
      <c r="C229" s="5"/>
      <c r="E229" s="17"/>
      <c r="F229" s="22"/>
      <c r="G229" s="22"/>
      <c r="H229" s="23"/>
      <c r="I229" s="22"/>
      <c r="J229" s="22"/>
      <c r="K229" s="24"/>
    </row>
    <row r="230" spans="2:11" ht="15.55" customHeight="1" x14ac:dyDescent="0.65">
      <c r="B230" s="18">
        <f t="shared" si="24"/>
        <v>2021.9004149377724</v>
      </c>
      <c r="C230" s="5"/>
      <c r="E230" s="17"/>
      <c r="F230" s="22"/>
      <c r="G230" s="22"/>
      <c r="H230" s="23"/>
      <c r="I230" s="22"/>
      <c r="J230" s="22"/>
      <c r="K230" s="24"/>
    </row>
    <row r="231" spans="2:11" ht="15.55" customHeight="1" x14ac:dyDescent="0.65">
      <c r="B231" s="18">
        <f t="shared" si="24"/>
        <v>2021.9045643153659</v>
      </c>
      <c r="C231" s="5"/>
      <c r="E231" s="17"/>
      <c r="F231" s="22"/>
      <c r="G231" s="22"/>
      <c r="H231" s="23"/>
      <c r="I231" s="22"/>
      <c r="J231" s="22"/>
      <c r="K231" s="24"/>
    </row>
    <row r="232" spans="2:11" ht="15.55" customHeight="1" x14ac:dyDescent="0.65">
      <c r="B232" s="18">
        <f t="shared" si="24"/>
        <v>2021.9087136929593</v>
      </c>
      <c r="C232" s="5"/>
      <c r="E232" s="17"/>
      <c r="F232" s="22"/>
      <c r="G232" s="22"/>
      <c r="H232" s="23"/>
      <c r="I232" s="22"/>
      <c r="J232" s="22"/>
      <c r="K232" s="24"/>
    </row>
    <row r="233" spans="2:11" ht="15.55" customHeight="1" x14ac:dyDescent="0.65">
      <c r="B233" s="18">
        <f t="shared" si="24"/>
        <v>2021.9128630705527</v>
      </c>
      <c r="C233" s="5"/>
      <c r="E233" s="17"/>
      <c r="F233" s="22"/>
      <c r="G233" s="22"/>
      <c r="H233" s="23"/>
      <c r="I233" s="22"/>
      <c r="J233" s="22"/>
      <c r="K233" s="24"/>
    </row>
    <row r="234" spans="2:11" ht="15.55" customHeight="1" x14ac:dyDescent="0.65">
      <c r="B234" s="18">
        <f t="shared" si="24"/>
        <v>2021.9170124481461</v>
      </c>
      <c r="C234" s="5"/>
      <c r="E234" s="17"/>
      <c r="F234" s="22"/>
      <c r="G234" s="22"/>
      <c r="H234" s="23"/>
      <c r="I234" s="22"/>
      <c r="J234" s="22"/>
      <c r="K234" s="24"/>
    </row>
    <row r="235" spans="2:11" ht="15.55" customHeight="1" x14ac:dyDescent="0.65">
      <c r="B235" s="18">
        <f t="shared" si="24"/>
        <v>2021.9211618257395</v>
      </c>
      <c r="C235" s="5"/>
      <c r="E235" s="17"/>
      <c r="F235" s="22"/>
      <c r="G235" s="22"/>
      <c r="H235" s="23"/>
      <c r="I235" s="22"/>
      <c r="J235" s="22"/>
      <c r="K235" s="24"/>
    </row>
    <row r="236" spans="2:11" ht="15.55" customHeight="1" x14ac:dyDescent="0.65">
      <c r="B236" s="18">
        <f t="shared" si="24"/>
        <v>2021.925311203333</v>
      </c>
      <c r="C236" s="5"/>
      <c r="E236" s="17"/>
      <c r="F236" s="22"/>
      <c r="G236" s="22"/>
      <c r="H236" s="23"/>
      <c r="I236" s="22"/>
      <c r="J236" s="22"/>
      <c r="K236" s="24"/>
    </row>
    <row r="237" spans="2:11" ht="15.55" customHeight="1" x14ac:dyDescent="0.65">
      <c r="B237" s="18">
        <f t="shared" si="24"/>
        <v>2021.9294605809264</v>
      </c>
      <c r="C237" s="5"/>
      <c r="E237" s="17"/>
      <c r="F237" s="22"/>
      <c r="G237" s="22"/>
      <c r="H237" s="23"/>
      <c r="I237" s="22"/>
      <c r="J237" s="22"/>
      <c r="K237" s="24"/>
    </row>
    <row r="238" spans="2:11" ht="15.55" customHeight="1" x14ac:dyDescent="0.65">
      <c r="B238" s="18">
        <f t="shared" si="24"/>
        <v>2021.9336099585198</v>
      </c>
      <c r="C238" s="5"/>
      <c r="E238" s="17"/>
      <c r="F238" s="22"/>
      <c r="G238" s="22"/>
      <c r="H238" s="23"/>
      <c r="I238" s="22"/>
      <c r="J238" s="22"/>
      <c r="K238" s="24"/>
    </row>
    <row r="239" spans="2:11" ht="15.55" customHeight="1" x14ac:dyDescent="0.65">
      <c r="B239" s="18">
        <f t="shared" si="24"/>
        <v>2021.9377593361132</v>
      </c>
      <c r="C239" s="5"/>
      <c r="E239" s="17"/>
      <c r="F239" s="22"/>
      <c r="G239" s="22"/>
      <c r="H239" s="23"/>
      <c r="I239" s="22"/>
      <c r="J239" s="22"/>
      <c r="K239" s="24"/>
    </row>
    <row r="240" spans="2:11" ht="15.55" customHeight="1" x14ac:dyDescent="0.65">
      <c r="B240" s="18">
        <f t="shared" si="24"/>
        <v>2021.9419087137067</v>
      </c>
      <c r="C240" s="5"/>
      <c r="E240" s="17"/>
      <c r="F240" s="22"/>
      <c r="G240" s="22"/>
      <c r="H240" s="23"/>
      <c r="I240" s="22"/>
      <c r="J240" s="22"/>
      <c r="K240" s="24"/>
    </row>
    <row r="241" spans="2:11" ht="15.55" customHeight="1" x14ac:dyDescent="0.65">
      <c r="B241" s="18">
        <f t="shared" si="24"/>
        <v>2021.9460580913001</v>
      </c>
      <c r="C241" s="5"/>
      <c r="E241" s="17"/>
      <c r="F241" s="22"/>
      <c r="G241" s="22"/>
      <c r="H241" s="23"/>
      <c r="I241" s="22"/>
      <c r="J241" s="22"/>
      <c r="K241" s="24"/>
    </row>
    <row r="242" spans="2:11" ht="15.55" customHeight="1" x14ac:dyDescent="0.65">
      <c r="B242" s="18">
        <f t="shared" si="24"/>
        <v>2021.9502074688935</v>
      </c>
      <c r="C242" s="5"/>
      <c r="E242" s="17"/>
      <c r="F242" s="22"/>
      <c r="G242" s="22"/>
      <c r="H242" s="23"/>
      <c r="I242" s="22"/>
      <c r="J242" s="22"/>
      <c r="K242" s="24"/>
    </row>
    <row r="243" spans="2:11" ht="15.55" customHeight="1" x14ac:dyDescent="0.65">
      <c r="B243" s="18">
        <f t="shared" si="24"/>
        <v>2021.9543568464869</v>
      </c>
      <c r="C243" s="5"/>
      <c r="E243" s="17"/>
      <c r="F243" s="22"/>
      <c r="G243" s="22"/>
      <c r="H243" s="23"/>
      <c r="I243" s="22"/>
      <c r="J243" s="22"/>
      <c r="K243" s="24"/>
    </row>
    <row r="244" spans="2:11" ht="15.55" customHeight="1" x14ac:dyDescent="0.65">
      <c r="B244" s="18">
        <f t="shared" si="24"/>
        <v>2021.9585062240803</v>
      </c>
      <c r="C244" s="5"/>
      <c r="E244" s="17"/>
      <c r="F244" s="22"/>
      <c r="G244" s="22"/>
      <c r="H244" s="23"/>
      <c r="I244" s="22"/>
      <c r="J244" s="22"/>
      <c r="K244" s="24"/>
    </row>
    <row r="245" spans="2:11" ht="15.55" customHeight="1" x14ac:dyDescent="0.65">
      <c r="B245" s="18">
        <f t="shared" si="24"/>
        <v>2021.9626556016738</v>
      </c>
      <c r="C245" s="5"/>
      <c r="E245" s="17"/>
      <c r="F245" s="22"/>
      <c r="G245" s="22"/>
      <c r="H245" s="23"/>
      <c r="I245" s="22"/>
      <c r="J245" s="22"/>
      <c r="K245" s="24"/>
    </row>
    <row r="246" spans="2:11" ht="15.55" customHeight="1" x14ac:dyDescent="0.65">
      <c r="B246" s="18">
        <f t="shared" si="24"/>
        <v>2021.9668049792672</v>
      </c>
      <c r="C246" s="5"/>
      <c r="E246" s="17"/>
      <c r="F246" s="22"/>
      <c r="G246" s="22"/>
      <c r="H246" s="23"/>
      <c r="I246" s="22"/>
      <c r="J246" s="22"/>
      <c r="K246" s="24"/>
    </row>
    <row r="247" spans="2:11" ht="15.55" customHeight="1" x14ac:dyDescent="0.65">
      <c r="B247" s="18">
        <f t="shared" si="24"/>
        <v>2021.9709543568606</v>
      </c>
      <c r="C247" s="5"/>
      <c r="E247" s="17"/>
      <c r="F247" s="22"/>
      <c r="G247" s="22"/>
      <c r="H247" s="23"/>
      <c r="I247" s="22"/>
      <c r="J247" s="22"/>
      <c r="K247" s="24"/>
    </row>
    <row r="248" spans="2:11" ht="15.55" customHeight="1" x14ac:dyDescent="0.65">
      <c r="B248" s="18">
        <f t="shared" si="24"/>
        <v>2021.975103734454</v>
      </c>
      <c r="C248" s="5"/>
      <c r="E248" s="17"/>
      <c r="F248" s="22"/>
      <c r="G248" s="22"/>
      <c r="H248" s="23"/>
      <c r="I248" s="22"/>
      <c r="J248" s="22"/>
      <c r="K248" s="24"/>
    </row>
    <row r="249" spans="2:11" ht="15.55" customHeight="1" x14ac:dyDescent="0.65">
      <c r="B249" s="18">
        <f t="shared" si="24"/>
        <v>2021.9792531120474</v>
      </c>
      <c r="C249" s="5"/>
      <c r="E249" s="17"/>
      <c r="F249" s="22"/>
      <c r="G249" s="22"/>
      <c r="H249" s="23"/>
      <c r="I249" s="22"/>
      <c r="J249" s="22"/>
      <c r="K249" s="24"/>
    </row>
    <row r="250" spans="2:11" ht="15.55" customHeight="1" x14ac:dyDescent="0.65">
      <c r="B250" s="18">
        <f t="shared" si="24"/>
        <v>2021.9834024896409</v>
      </c>
      <c r="C250" s="5"/>
      <c r="E250" s="17"/>
      <c r="F250" s="22"/>
      <c r="G250" s="22"/>
      <c r="H250" s="23"/>
      <c r="I250" s="22"/>
      <c r="J250" s="22"/>
      <c r="K250" s="24"/>
    </row>
    <row r="251" spans="2:11" ht="15.55" customHeight="1" x14ac:dyDescent="0.65">
      <c r="B251" s="18">
        <f t="shared" si="24"/>
        <v>2021.9875518672343</v>
      </c>
      <c r="C251" s="5"/>
      <c r="E251" s="17"/>
      <c r="F251" s="22"/>
      <c r="G251" s="22"/>
      <c r="H251" s="23"/>
      <c r="I251" s="22"/>
      <c r="J251" s="22"/>
      <c r="K251" s="24"/>
    </row>
    <row r="252" spans="2:11" ht="15.55" customHeight="1" x14ac:dyDescent="0.65">
      <c r="B252" s="18">
        <f t="shared" si="24"/>
        <v>2021.9917012448277</v>
      </c>
      <c r="C252" s="5"/>
      <c r="E252" s="17"/>
      <c r="F252" s="22"/>
      <c r="G252" s="22"/>
      <c r="H252" s="23"/>
      <c r="I252" s="22"/>
      <c r="J252" s="22"/>
      <c r="K252" s="24"/>
    </row>
    <row r="253" spans="2:11" ht="15.55" customHeight="1" x14ac:dyDescent="0.65">
      <c r="B253" s="18">
        <f t="shared" si="24"/>
        <v>2021.9958506224211</v>
      </c>
      <c r="C253" s="5"/>
      <c r="E253" s="17"/>
      <c r="F253" s="22"/>
      <c r="G253" s="22"/>
      <c r="H253" s="23"/>
      <c r="I253" s="22"/>
      <c r="J253" s="22"/>
      <c r="K253" s="24"/>
    </row>
    <row r="254" spans="2:11" ht="15.55" customHeight="1" x14ac:dyDescent="0.65">
      <c r="B254" s="18">
        <f t="shared" si="24"/>
        <v>2022.0000000000146</v>
      </c>
      <c r="C254" s="5"/>
      <c r="E254" s="17"/>
      <c r="F254" s="22"/>
      <c r="G254" s="22"/>
      <c r="H254" s="23"/>
      <c r="I254" s="22"/>
      <c r="J254" s="22"/>
      <c r="K254" s="24"/>
    </row>
    <row r="255" spans="2:11" ht="15.55" customHeight="1" x14ac:dyDescent="0.65">
      <c r="B255" s="18">
        <f t="shared" si="24"/>
        <v>2022.004149377608</v>
      </c>
      <c r="C255" s="5"/>
      <c r="E255" s="17"/>
      <c r="F255" s="22"/>
      <c r="G255" s="22"/>
      <c r="H255" s="23"/>
      <c r="I255" s="22"/>
      <c r="J255" s="22"/>
      <c r="K255" s="24"/>
    </row>
    <row r="256" spans="2:11" ht="15.55" customHeight="1" x14ac:dyDescent="0.65">
      <c r="B256" s="18">
        <f t="shared" si="24"/>
        <v>2022.0082987552014</v>
      </c>
      <c r="C256" s="5"/>
      <c r="E256" s="17"/>
      <c r="F256" s="22"/>
      <c r="G256" s="22"/>
      <c r="H256" s="23"/>
      <c r="I256" s="22"/>
      <c r="J256" s="22"/>
      <c r="K256" s="24"/>
    </row>
    <row r="257" spans="2:11" ht="15.55" customHeight="1" x14ac:dyDescent="0.65">
      <c r="B257" s="18">
        <f t="shared" si="24"/>
        <v>2022.0124481327948</v>
      </c>
      <c r="C257" s="5"/>
      <c r="E257" s="17"/>
      <c r="F257" s="22"/>
      <c r="G257" s="22"/>
      <c r="H257" s="23"/>
      <c r="I257" s="22"/>
      <c r="J257" s="22"/>
      <c r="K257" s="24"/>
    </row>
    <row r="258" spans="2:11" ht="15.55" customHeight="1" x14ac:dyDescent="0.65">
      <c r="B258" s="18">
        <f t="shared" si="24"/>
        <v>2022.0165975103882</v>
      </c>
      <c r="C258" s="5"/>
      <c r="E258" s="17"/>
      <c r="F258" s="22"/>
      <c r="G258" s="22"/>
      <c r="H258" s="23"/>
      <c r="I258" s="22"/>
      <c r="J258" s="22"/>
      <c r="K258" s="24"/>
    </row>
    <row r="259" spans="2:11" ht="15.55" customHeight="1" x14ac:dyDescent="0.65">
      <c r="B259" s="18">
        <f t="shared" si="24"/>
        <v>2022.0207468879817</v>
      </c>
      <c r="C259" s="5"/>
      <c r="E259" s="17"/>
      <c r="F259" s="22"/>
      <c r="G259" s="22"/>
      <c r="H259" s="23"/>
      <c r="I259" s="22"/>
      <c r="J259" s="22"/>
      <c r="K259" s="24"/>
    </row>
    <row r="260" spans="2:11" ht="15.55" customHeight="1" x14ac:dyDescent="0.65">
      <c r="B260" s="18">
        <f t="shared" si="24"/>
        <v>2022.0248962655751</v>
      </c>
      <c r="C260" s="5"/>
      <c r="E260" s="17"/>
      <c r="F260" s="22"/>
      <c r="G260" s="22"/>
      <c r="H260" s="23"/>
      <c r="I260" s="22"/>
      <c r="J260" s="22"/>
      <c r="K260" s="24"/>
    </row>
    <row r="261" spans="2:11" ht="15.55" customHeight="1" x14ac:dyDescent="0.65">
      <c r="B261" s="18">
        <f t="shared" si="24"/>
        <v>2022.0290456431685</v>
      </c>
      <c r="C261" s="5"/>
      <c r="E261" s="17"/>
      <c r="F261" s="22"/>
      <c r="G261" s="22"/>
      <c r="H261" s="23"/>
      <c r="I261" s="22"/>
      <c r="J261" s="22"/>
      <c r="K261" s="24"/>
    </row>
    <row r="262" spans="2:11" ht="15.55" customHeight="1" x14ac:dyDescent="0.65">
      <c r="B262" s="18">
        <f t="shared" si="24"/>
        <v>2022.0331950207619</v>
      </c>
      <c r="C262" s="5"/>
      <c r="E262" s="17"/>
      <c r="F262" s="22"/>
      <c r="G262" s="22"/>
      <c r="H262" s="23"/>
      <c r="I262" s="22"/>
      <c r="J262" s="22"/>
      <c r="K262" s="24"/>
    </row>
    <row r="263" spans="2:11" ht="15.55" customHeight="1" x14ac:dyDescent="0.65">
      <c r="B263" s="18">
        <f t="shared" si="24"/>
        <v>2022.0373443983553</v>
      </c>
      <c r="C263" s="5"/>
      <c r="E263" s="17"/>
      <c r="F263" s="22"/>
      <c r="G263" s="22"/>
      <c r="H263" s="23"/>
      <c r="I263" s="22"/>
      <c r="J263" s="22"/>
      <c r="K263" s="24"/>
    </row>
    <row r="264" spans="2:11" ht="15.55" customHeight="1" x14ac:dyDescent="0.65">
      <c r="B264" s="18">
        <f t="shared" si="24"/>
        <v>2022.0414937759488</v>
      </c>
      <c r="C264" s="5"/>
      <c r="E264" s="17"/>
      <c r="F264" s="22"/>
      <c r="G264" s="22"/>
      <c r="H264" s="23"/>
      <c r="I264" s="22"/>
      <c r="J264" s="22"/>
      <c r="K264" s="24"/>
    </row>
    <row r="265" spans="2:11" ht="15.55" customHeight="1" x14ac:dyDescent="0.65">
      <c r="B265" s="18">
        <f t="shared" si="24"/>
        <v>2022.0456431535422</v>
      </c>
      <c r="C265" s="5"/>
      <c r="E265" s="17"/>
      <c r="F265" s="22"/>
      <c r="G265" s="22"/>
      <c r="H265" s="23"/>
      <c r="I265" s="22"/>
      <c r="J265" s="22"/>
      <c r="K265" s="24"/>
    </row>
    <row r="266" spans="2:11" ht="15.55" customHeight="1" x14ac:dyDescent="0.65">
      <c r="B266" s="18">
        <f t="shared" si="24"/>
        <v>2022.0497925311356</v>
      </c>
      <c r="C266" s="5"/>
      <c r="E266" s="17"/>
      <c r="F266" s="22"/>
      <c r="G266" s="22"/>
      <c r="H266" s="23"/>
      <c r="I266" s="22"/>
      <c r="J266" s="22"/>
      <c r="K266" s="24"/>
    </row>
    <row r="267" spans="2:11" ht="15.55" customHeight="1" x14ac:dyDescent="0.65">
      <c r="B267" s="18">
        <f t="shared" si="24"/>
        <v>2022.053941908729</v>
      </c>
      <c r="C267" s="5"/>
      <c r="E267" s="17"/>
      <c r="F267" s="22"/>
      <c r="G267" s="22"/>
      <c r="H267" s="23"/>
      <c r="I267" s="22"/>
      <c r="J267" s="22"/>
      <c r="K267" s="24"/>
    </row>
    <row r="268" spans="2:11" ht="15.55" customHeight="1" x14ac:dyDescent="0.65">
      <c r="B268" s="18">
        <f t="shared" si="24"/>
        <v>2022.0580912863225</v>
      </c>
      <c r="C268" s="5"/>
      <c r="E268" s="17"/>
      <c r="F268" s="22"/>
      <c r="G268" s="22"/>
      <c r="H268" s="23"/>
      <c r="I268" s="22"/>
      <c r="J268" s="22"/>
      <c r="K268" s="24"/>
    </row>
    <row r="269" spans="2:11" ht="15.55" customHeight="1" x14ac:dyDescent="0.65">
      <c r="B269" s="18">
        <f t="shared" si="24"/>
        <v>2022.0622406639159</v>
      </c>
      <c r="C269" s="5"/>
      <c r="E269" s="17"/>
      <c r="F269" s="22"/>
      <c r="G269" s="22"/>
      <c r="H269" s="23"/>
      <c r="I269" s="22"/>
      <c r="J269" s="22"/>
      <c r="K269" s="24"/>
    </row>
    <row r="270" spans="2:11" ht="15.55" customHeight="1" x14ac:dyDescent="0.65">
      <c r="B270" s="18">
        <f t="shared" ref="B270:B290" si="25">B269+1/$B$12</f>
        <v>2022.0663900415093</v>
      </c>
      <c r="C270" s="5"/>
      <c r="E270" s="17"/>
      <c r="F270" s="22"/>
      <c r="G270" s="22"/>
      <c r="H270" s="23"/>
      <c r="I270" s="22"/>
      <c r="J270" s="22"/>
      <c r="K270" s="24"/>
    </row>
    <row r="271" spans="2:11" ht="15.55" customHeight="1" x14ac:dyDescent="0.65">
      <c r="B271" s="18">
        <f t="shared" si="25"/>
        <v>2022.0705394191027</v>
      </c>
      <c r="C271" s="5"/>
      <c r="E271" s="17"/>
      <c r="F271" s="22"/>
      <c r="G271" s="22"/>
      <c r="H271" s="23"/>
      <c r="I271" s="22"/>
      <c r="J271" s="22"/>
      <c r="K271" s="24"/>
    </row>
    <row r="272" spans="2:11" ht="15.55" customHeight="1" x14ac:dyDescent="0.65">
      <c r="B272" s="18">
        <f t="shared" si="25"/>
        <v>2022.0746887966961</v>
      </c>
      <c r="C272" s="5"/>
      <c r="E272" s="17"/>
      <c r="F272" s="22"/>
      <c r="G272" s="22"/>
      <c r="H272" s="23"/>
      <c r="I272" s="22"/>
      <c r="J272" s="22"/>
      <c r="K272" s="24"/>
    </row>
    <row r="273" spans="2:11" ht="15.55" customHeight="1" x14ac:dyDescent="0.65">
      <c r="B273" s="18">
        <f t="shared" si="25"/>
        <v>2022.0788381742896</v>
      </c>
      <c r="C273" s="5"/>
      <c r="E273" s="17"/>
      <c r="F273" s="22"/>
      <c r="G273" s="22"/>
      <c r="H273" s="23"/>
      <c r="I273" s="22"/>
      <c r="J273" s="22"/>
      <c r="K273" s="24"/>
    </row>
    <row r="274" spans="2:11" ht="15.55" customHeight="1" x14ac:dyDescent="0.65">
      <c r="B274" s="18">
        <f t="shared" si="25"/>
        <v>2022.082987551883</v>
      </c>
      <c r="C274" s="5"/>
      <c r="E274" s="17"/>
      <c r="F274" s="22"/>
      <c r="G274" s="22"/>
      <c r="H274" s="23"/>
      <c r="I274" s="22"/>
      <c r="J274" s="22"/>
      <c r="K274" s="24"/>
    </row>
    <row r="275" spans="2:11" ht="15.55" customHeight="1" x14ac:dyDescent="0.65">
      <c r="B275" s="18">
        <f t="shared" si="25"/>
        <v>2022.0871369294764</v>
      </c>
      <c r="C275" s="5"/>
      <c r="E275" s="17"/>
      <c r="F275" s="22"/>
      <c r="G275" s="22"/>
      <c r="H275" s="23"/>
      <c r="I275" s="22"/>
      <c r="J275" s="22"/>
      <c r="K275" s="24"/>
    </row>
    <row r="276" spans="2:11" ht="15.55" customHeight="1" x14ac:dyDescent="0.65">
      <c r="B276" s="18">
        <f t="shared" si="25"/>
        <v>2022.0912863070698</v>
      </c>
      <c r="C276" s="5"/>
      <c r="E276" s="17"/>
      <c r="F276" s="22"/>
      <c r="G276" s="22"/>
      <c r="H276" s="23"/>
      <c r="I276" s="22"/>
      <c r="J276" s="22"/>
      <c r="K276" s="24"/>
    </row>
    <row r="277" spans="2:11" ht="15.55" customHeight="1" x14ac:dyDescent="0.65">
      <c r="B277" s="18">
        <f t="shared" si="25"/>
        <v>2022.0954356846632</v>
      </c>
      <c r="C277" s="5"/>
      <c r="E277" s="17"/>
      <c r="F277" s="22"/>
      <c r="G277" s="22"/>
      <c r="H277" s="23"/>
      <c r="I277" s="22"/>
      <c r="J277" s="22"/>
      <c r="K277" s="24"/>
    </row>
    <row r="278" spans="2:11" ht="15.55" customHeight="1" x14ac:dyDescent="0.65">
      <c r="B278" s="18">
        <f t="shared" si="25"/>
        <v>2022.0995850622567</v>
      </c>
      <c r="C278" s="5"/>
      <c r="E278" s="17"/>
      <c r="F278" s="22"/>
      <c r="G278" s="22"/>
      <c r="H278" s="23"/>
      <c r="I278" s="22"/>
      <c r="J278" s="22"/>
      <c r="K278" s="24"/>
    </row>
    <row r="279" spans="2:11" ht="15.55" customHeight="1" x14ac:dyDescent="0.65">
      <c r="B279" s="18">
        <f t="shared" si="25"/>
        <v>2022.1037344398501</v>
      </c>
      <c r="C279" s="5"/>
      <c r="E279" s="17"/>
      <c r="F279" s="22"/>
      <c r="G279" s="22"/>
      <c r="H279" s="23"/>
      <c r="I279" s="22"/>
      <c r="J279" s="22"/>
      <c r="K279" s="24"/>
    </row>
    <row r="280" spans="2:11" ht="15.55" customHeight="1" x14ac:dyDescent="0.65">
      <c r="B280" s="18">
        <f t="shared" si="25"/>
        <v>2022.1078838174435</v>
      </c>
      <c r="C280" s="5"/>
      <c r="E280" s="17"/>
      <c r="F280" s="22"/>
      <c r="G280" s="22"/>
      <c r="H280" s="23"/>
      <c r="I280" s="22"/>
      <c r="J280" s="22"/>
      <c r="K280" s="24"/>
    </row>
    <row r="281" spans="2:11" ht="15.55" customHeight="1" x14ac:dyDescent="0.65">
      <c r="B281" s="18">
        <f t="shared" si="25"/>
        <v>2022.1120331950369</v>
      </c>
      <c r="C281" s="5"/>
      <c r="E281" s="17"/>
      <c r="F281" s="22"/>
      <c r="G281" s="22"/>
      <c r="H281" s="23"/>
      <c r="I281" s="22"/>
      <c r="J281" s="22"/>
      <c r="K281" s="24"/>
    </row>
    <row r="282" spans="2:11" ht="15.55" customHeight="1" x14ac:dyDescent="0.65">
      <c r="B282" s="18">
        <f t="shared" si="25"/>
        <v>2022.1161825726304</v>
      </c>
      <c r="C282" s="5"/>
      <c r="E282" s="17"/>
      <c r="F282" s="22"/>
      <c r="G282" s="22"/>
      <c r="H282" s="23"/>
      <c r="I282" s="22"/>
      <c r="J282" s="22"/>
      <c r="K282" s="24"/>
    </row>
    <row r="283" spans="2:11" ht="15.55" customHeight="1" x14ac:dyDescent="0.65">
      <c r="B283" s="18">
        <f t="shared" si="25"/>
        <v>2022.1203319502238</v>
      </c>
      <c r="C283" s="5"/>
      <c r="E283" s="17"/>
      <c r="F283" s="22"/>
      <c r="G283" s="22"/>
      <c r="H283" s="23"/>
      <c r="I283" s="22"/>
      <c r="J283" s="22"/>
      <c r="K283" s="24"/>
    </row>
    <row r="284" spans="2:11" ht="15.55" customHeight="1" x14ac:dyDescent="0.65">
      <c r="B284" s="18">
        <f t="shared" si="25"/>
        <v>2022.1244813278172</v>
      </c>
      <c r="C284" s="5"/>
      <c r="E284" s="17"/>
      <c r="F284" s="22"/>
      <c r="G284" s="22"/>
      <c r="H284" s="23"/>
      <c r="I284" s="22"/>
      <c r="J284" s="22"/>
      <c r="K284" s="24"/>
    </row>
    <row r="285" spans="2:11" ht="15.55" customHeight="1" x14ac:dyDescent="0.65">
      <c r="B285" s="18">
        <f t="shared" si="25"/>
        <v>2022.1286307054106</v>
      </c>
      <c r="C285" s="5"/>
      <c r="E285" s="17"/>
      <c r="F285" s="22"/>
      <c r="G285" s="22"/>
      <c r="H285" s="23"/>
      <c r="I285" s="22"/>
      <c r="J285" s="22"/>
      <c r="K285" s="24"/>
    </row>
    <row r="286" spans="2:11" ht="15.55" customHeight="1" x14ac:dyDescent="0.65">
      <c r="B286" s="18">
        <f t="shared" si="25"/>
        <v>2022.132780083004</v>
      </c>
      <c r="C286" s="5"/>
      <c r="E286" s="17"/>
      <c r="F286" s="22"/>
      <c r="G286" s="22"/>
      <c r="H286" s="23"/>
      <c r="I286" s="22"/>
      <c r="J286" s="22"/>
      <c r="K286" s="24"/>
    </row>
    <row r="287" spans="2:11" ht="15.55" customHeight="1" x14ac:dyDescent="0.65">
      <c r="B287" s="18">
        <f t="shared" si="25"/>
        <v>2022.1369294605975</v>
      </c>
      <c r="C287" s="5"/>
      <c r="E287" s="17"/>
      <c r="F287" s="22"/>
      <c r="G287" s="22"/>
      <c r="H287" s="23"/>
      <c r="I287" s="22"/>
      <c r="J287" s="22"/>
      <c r="K287" s="24"/>
    </row>
    <row r="288" spans="2:11" ht="15.55" customHeight="1" x14ac:dyDescent="0.65">
      <c r="B288" s="18">
        <f t="shared" si="25"/>
        <v>2022.1410788381909</v>
      </c>
      <c r="C288" s="5"/>
      <c r="E288" s="17"/>
      <c r="F288" s="22"/>
      <c r="G288" s="22"/>
      <c r="H288" s="23"/>
      <c r="I288" s="22"/>
      <c r="J288" s="22"/>
      <c r="K288" s="24"/>
    </row>
    <row r="289" spans="2:11" ht="15.55" customHeight="1" x14ac:dyDescent="0.65">
      <c r="B289" s="18">
        <f t="shared" si="25"/>
        <v>2022.1452282157843</v>
      </c>
      <c r="C289" s="5"/>
      <c r="E289" s="17"/>
      <c r="F289" s="22"/>
      <c r="G289" s="22"/>
      <c r="H289" s="23"/>
      <c r="I289" s="22"/>
      <c r="J289" s="22"/>
      <c r="K289" s="24"/>
    </row>
    <row r="290" spans="2:11" ht="15.55" customHeight="1" x14ac:dyDescent="0.65">
      <c r="B290" s="18">
        <f t="shared" si="25"/>
        <v>2022.1493775933777</v>
      </c>
      <c r="C290" s="5"/>
      <c r="E290" s="17"/>
      <c r="F290" s="22"/>
      <c r="G290" s="22"/>
      <c r="H290" s="23"/>
      <c r="I290" s="22"/>
      <c r="J290" s="22"/>
      <c r="K290" s="24"/>
    </row>
    <row r="291" spans="2:11" ht="15.55" customHeight="1" x14ac:dyDescent="0.65">
      <c r="B291" s="18"/>
      <c r="C291" s="5"/>
      <c r="E291" s="17"/>
      <c r="F291" s="22"/>
      <c r="G291" s="22"/>
      <c r="H291" s="23"/>
      <c r="I291" s="22"/>
      <c r="J291" s="22"/>
      <c r="K291" s="24"/>
    </row>
    <row r="292" spans="2:11" ht="15.55" customHeight="1" x14ac:dyDescent="0.65">
      <c r="B292" s="18"/>
      <c r="C292" s="5"/>
      <c r="E292" s="17"/>
      <c r="F292" s="22"/>
      <c r="G292" s="22"/>
      <c r="H292" s="23"/>
      <c r="I292" s="22"/>
      <c r="J292" s="22"/>
      <c r="K292" s="24"/>
    </row>
    <row r="293" spans="2:11" ht="15.55" customHeight="1" x14ac:dyDescent="0.65">
      <c r="B293" s="18"/>
      <c r="C293" s="5"/>
      <c r="E293" s="17"/>
      <c r="F293" s="22"/>
      <c r="G293" s="22"/>
      <c r="H293" s="23"/>
      <c r="I293" s="22"/>
      <c r="J293" s="22"/>
      <c r="K293" s="24"/>
    </row>
    <row r="294" spans="2:11" ht="15.55" customHeight="1" x14ac:dyDescent="0.65">
      <c r="B294" s="18"/>
      <c r="C294" s="5"/>
      <c r="E294" s="17"/>
      <c r="F294" s="22"/>
      <c r="G294" s="22"/>
      <c r="H294" s="23"/>
      <c r="I294" s="22"/>
      <c r="J294" s="22"/>
      <c r="K294" s="24"/>
    </row>
    <row r="295" spans="2:11" ht="15.55" customHeight="1" x14ac:dyDescent="0.65">
      <c r="B295" s="18"/>
      <c r="C295" s="5"/>
      <c r="E295" s="17"/>
      <c r="F295" s="22"/>
      <c r="G295" s="22"/>
      <c r="H295" s="23"/>
      <c r="I295" s="22"/>
      <c r="J295" s="22"/>
      <c r="K295" s="24"/>
    </row>
    <row r="296" spans="2:11" ht="15.55" customHeight="1" x14ac:dyDescent="0.65">
      <c r="B296" s="18"/>
      <c r="C296" s="5"/>
      <c r="E296" s="17"/>
      <c r="F296" s="22"/>
      <c r="G296" s="22"/>
      <c r="H296" s="23"/>
      <c r="I296" s="22"/>
      <c r="J296" s="22"/>
      <c r="K296" s="24"/>
    </row>
    <row r="297" spans="2:11" ht="15.55" customHeight="1" x14ac:dyDescent="0.65">
      <c r="B297" s="18"/>
      <c r="C297" s="5"/>
      <c r="E297" s="17"/>
      <c r="F297" s="22"/>
      <c r="G297" s="22"/>
      <c r="H297" s="23"/>
      <c r="I297" s="22"/>
      <c r="J297" s="22"/>
      <c r="K297" s="24"/>
    </row>
    <row r="298" spans="2:11" ht="15.55" customHeight="1" x14ac:dyDescent="0.65">
      <c r="B298" s="18"/>
      <c r="C298" s="5"/>
      <c r="E298" s="17"/>
      <c r="F298" s="22"/>
      <c r="G298" s="22"/>
      <c r="H298" s="23"/>
      <c r="I298" s="22"/>
      <c r="J298" s="22"/>
      <c r="K298" s="24"/>
    </row>
    <row r="299" spans="2:11" ht="15.55" customHeight="1" x14ac:dyDescent="0.65">
      <c r="B299" s="18"/>
      <c r="C299" s="5"/>
      <c r="E299" s="17"/>
      <c r="F299" s="22"/>
      <c r="G299" s="22"/>
      <c r="H299" s="23"/>
      <c r="I299" s="22"/>
      <c r="J299" s="22"/>
      <c r="K299" s="24"/>
    </row>
    <row r="300" spans="2:11" ht="15.55" customHeight="1" x14ac:dyDescent="0.65">
      <c r="B300" s="18"/>
      <c r="C300" s="5"/>
      <c r="E300" s="17"/>
      <c r="F300" s="22"/>
      <c r="G300" s="22"/>
      <c r="H300" s="23"/>
      <c r="I300" s="22"/>
      <c r="J300" s="22"/>
      <c r="K300" s="24"/>
    </row>
    <row r="301" spans="2:11" ht="15.55" customHeight="1" x14ac:dyDescent="0.65">
      <c r="B301" s="18"/>
      <c r="C301" s="5"/>
      <c r="E301" s="17"/>
      <c r="F301" s="22"/>
      <c r="G301" s="22"/>
      <c r="H301" s="23"/>
      <c r="I301" s="22"/>
      <c r="J301" s="22"/>
      <c r="K301" s="24"/>
    </row>
    <row r="302" spans="2:11" ht="15.55" customHeight="1" x14ac:dyDescent="0.65">
      <c r="B302" s="18"/>
      <c r="C302" s="5"/>
      <c r="E302" s="17"/>
      <c r="F302" s="22"/>
      <c r="G302" s="22"/>
      <c r="H302" s="23"/>
      <c r="I302" s="22"/>
      <c r="J302" s="22"/>
      <c r="K302" s="24"/>
    </row>
    <row r="303" spans="2:11" ht="15.55" customHeight="1" x14ac:dyDescent="0.65">
      <c r="B303" s="18"/>
      <c r="C303" s="5"/>
      <c r="E303" s="17"/>
      <c r="F303" s="22"/>
      <c r="G303" s="22"/>
      <c r="H303" s="23"/>
      <c r="I303" s="22"/>
      <c r="J303" s="22"/>
      <c r="K303" s="24"/>
    </row>
    <row r="304" spans="2:11" ht="15.55" customHeight="1" x14ac:dyDescent="0.65">
      <c r="B304" s="18"/>
      <c r="C304" s="5"/>
      <c r="E304" s="17"/>
      <c r="F304" s="22"/>
      <c r="G304" s="22"/>
      <c r="H304" s="23"/>
      <c r="I304" s="22"/>
      <c r="J304" s="22"/>
      <c r="K304" s="24"/>
    </row>
    <row r="305" spans="2:11" ht="15.55" customHeight="1" x14ac:dyDescent="0.65">
      <c r="B305" s="18"/>
      <c r="C305" s="5"/>
      <c r="E305" s="17"/>
      <c r="F305" s="22"/>
      <c r="G305" s="22"/>
      <c r="H305" s="23"/>
      <c r="I305" s="22"/>
      <c r="J305" s="22"/>
      <c r="K305" s="24"/>
    </row>
    <row r="306" spans="2:11" ht="15.55" customHeight="1" x14ac:dyDescent="0.65">
      <c r="B306" s="18"/>
      <c r="C306" s="51"/>
      <c r="D306" s="97"/>
      <c r="E306" s="17"/>
      <c r="F306" s="22"/>
      <c r="G306" s="22"/>
      <c r="H306" s="23"/>
      <c r="I306" s="22"/>
      <c r="J306" s="22"/>
      <c r="K306" s="24"/>
    </row>
    <row r="307" spans="2:11" ht="15.55" customHeight="1" x14ac:dyDescent="0.65">
      <c r="B307" s="18"/>
      <c r="C307" s="5"/>
      <c r="D307" s="97"/>
      <c r="E307" s="17"/>
      <c r="F307" s="22"/>
      <c r="G307" s="22"/>
      <c r="H307" s="23"/>
      <c r="I307" s="22"/>
      <c r="J307" s="22"/>
      <c r="K307" s="24"/>
    </row>
    <row r="308" spans="2:11" ht="15.55" customHeight="1" x14ac:dyDescent="0.65">
      <c r="B308" s="18"/>
      <c r="C308" s="5"/>
      <c r="D308" s="97"/>
      <c r="E308" s="17"/>
      <c r="F308" s="22"/>
      <c r="G308" s="22"/>
      <c r="H308" s="23"/>
      <c r="I308" s="22"/>
      <c r="J308" s="22"/>
      <c r="K308" s="24"/>
    </row>
    <row r="309" spans="2:11" ht="15.55" customHeight="1" x14ac:dyDescent="0.65">
      <c r="B309" s="18"/>
      <c r="C309" s="5"/>
      <c r="D309" s="97"/>
      <c r="E309" s="17"/>
      <c r="F309" s="22"/>
      <c r="G309" s="22"/>
      <c r="H309" s="23"/>
      <c r="I309" s="22"/>
      <c r="J309" s="22"/>
      <c r="K309" s="24"/>
    </row>
    <row r="310" spans="2:11" ht="15.55" customHeight="1" x14ac:dyDescent="0.65">
      <c r="B310" s="18"/>
      <c r="C310" s="5"/>
      <c r="D310" s="97"/>
      <c r="E310" s="17"/>
      <c r="F310" s="22"/>
      <c r="G310" s="22"/>
      <c r="H310" s="23"/>
      <c r="I310" s="22"/>
      <c r="J310" s="22"/>
      <c r="K310" s="24"/>
    </row>
    <row r="311" spans="2:11" ht="15.55" customHeight="1" x14ac:dyDescent="0.65">
      <c r="B311" s="18"/>
      <c r="C311" s="5"/>
      <c r="D311" s="97"/>
      <c r="E311" s="17"/>
      <c r="F311" s="22"/>
      <c r="G311" s="22"/>
      <c r="H311" s="23"/>
      <c r="I311" s="22"/>
      <c r="J311" s="22"/>
      <c r="K311" s="24"/>
    </row>
    <row r="312" spans="2:11" ht="15.55" customHeight="1" x14ac:dyDescent="0.65">
      <c r="B312" s="18"/>
      <c r="C312" s="51"/>
      <c r="D312" s="97"/>
      <c r="E312" s="17"/>
      <c r="F312" s="22"/>
      <c r="G312" s="22"/>
      <c r="H312" s="23"/>
      <c r="I312" s="22"/>
      <c r="J312" s="22"/>
      <c r="K312" s="24"/>
    </row>
    <row r="313" spans="2:11" ht="15.55" customHeight="1" x14ac:dyDescent="0.65">
      <c r="B313" s="18"/>
      <c r="C313" s="51"/>
      <c r="D313" s="97"/>
      <c r="E313" s="17"/>
      <c r="F313" s="22"/>
      <c r="G313" s="22"/>
      <c r="H313" s="23"/>
      <c r="I313" s="22"/>
      <c r="J313" s="22"/>
      <c r="K313" s="24"/>
    </row>
    <row r="314" spans="2:11" ht="15.55" customHeight="1" x14ac:dyDescent="0.65">
      <c r="B314" s="18"/>
      <c r="C314" s="51"/>
      <c r="D314" s="97"/>
      <c r="E314" s="17"/>
      <c r="F314" s="22"/>
      <c r="G314" s="22"/>
      <c r="H314" s="23"/>
      <c r="I314" s="22"/>
      <c r="J314" s="22"/>
      <c r="K314" s="24"/>
    </row>
    <row r="315" spans="2:11" ht="15.55" customHeight="1" x14ac:dyDescent="0.65">
      <c r="B315" s="18"/>
      <c r="C315" s="51"/>
      <c r="D315" s="94"/>
      <c r="E315" s="17"/>
      <c r="F315" s="22"/>
      <c r="G315" s="22"/>
      <c r="H315" s="23"/>
      <c r="I315" s="22"/>
      <c r="J315" s="22"/>
      <c r="K315" s="24"/>
    </row>
    <row r="316" spans="2:11" ht="15.55" customHeight="1" x14ac:dyDescent="0.65">
      <c r="B316" s="18"/>
      <c r="C316" s="51"/>
      <c r="D316" s="97"/>
      <c r="E316" s="17"/>
      <c r="F316" s="22"/>
      <c r="G316" s="22"/>
      <c r="H316" s="23"/>
      <c r="I316" s="22"/>
      <c r="J316" s="22"/>
      <c r="K316" s="24"/>
    </row>
    <row r="317" spans="2:11" ht="15.55" customHeight="1" x14ac:dyDescent="0.65">
      <c r="B317" s="18"/>
      <c r="C317" s="51"/>
      <c r="D317" s="97"/>
      <c r="E317" s="17"/>
      <c r="F317" s="22"/>
      <c r="G317" s="22"/>
      <c r="H317" s="23"/>
      <c r="I317" s="22"/>
      <c r="J317" s="22"/>
      <c r="K317" s="24"/>
    </row>
    <row r="318" spans="2:11" ht="15.55" customHeight="1" x14ac:dyDescent="0.65">
      <c r="B318" s="18"/>
      <c r="C318" s="51"/>
      <c r="D318" s="97"/>
      <c r="E318" s="17"/>
      <c r="F318" s="22"/>
      <c r="G318" s="22"/>
      <c r="H318" s="23"/>
      <c r="I318" s="22"/>
      <c r="J318" s="22"/>
      <c r="K318" s="24"/>
    </row>
    <row r="319" spans="2:11" ht="15.55" customHeight="1" x14ac:dyDescent="0.65">
      <c r="B319" s="18"/>
      <c r="C319" s="51"/>
      <c r="D319" s="97"/>
      <c r="E319" s="17"/>
      <c r="F319" s="22"/>
      <c r="G319" s="22"/>
      <c r="H319" s="23"/>
      <c r="I319" s="22"/>
      <c r="J319" s="22"/>
      <c r="K319" s="24"/>
    </row>
    <row r="320" spans="2:11" ht="15.55" customHeight="1" x14ac:dyDescent="0.65">
      <c r="B320" s="18"/>
      <c r="C320" s="51"/>
      <c r="D320" s="97"/>
      <c r="E320" s="17"/>
      <c r="F320" s="22"/>
      <c r="G320" s="22"/>
      <c r="H320" s="23"/>
      <c r="I320" s="22"/>
      <c r="J320" s="22"/>
      <c r="K320" s="24"/>
    </row>
    <row r="321" spans="2:11" ht="15.55" customHeight="1" x14ac:dyDescent="0.65">
      <c r="B321" s="18"/>
      <c r="C321" s="51"/>
      <c r="D321" s="97"/>
      <c r="E321" s="17"/>
      <c r="F321" s="22"/>
      <c r="G321" s="22"/>
      <c r="H321" s="23"/>
      <c r="I321" s="22"/>
      <c r="J321" s="22"/>
      <c r="K321" s="24"/>
    </row>
    <row r="322" spans="2:11" ht="15.55" customHeight="1" x14ac:dyDescent="0.65">
      <c r="B322" s="18"/>
      <c r="C322" s="51"/>
      <c r="D322" s="97"/>
      <c r="E322" s="17"/>
      <c r="F322" s="22"/>
      <c r="G322" s="22"/>
      <c r="H322" s="23"/>
      <c r="I322" s="22"/>
      <c r="J322" s="22"/>
      <c r="K322" s="24"/>
    </row>
    <row r="323" spans="2:11" ht="15.55" customHeight="1" x14ac:dyDescent="0.65">
      <c r="B323" s="18"/>
      <c r="C323" s="51"/>
      <c r="D323" s="97"/>
      <c r="E323" s="17"/>
      <c r="F323" s="22"/>
      <c r="G323" s="22"/>
      <c r="H323" s="23"/>
      <c r="I323" s="22"/>
      <c r="J323" s="22"/>
      <c r="K323" s="24"/>
    </row>
    <row r="324" spans="2:11" ht="15.55" customHeight="1" x14ac:dyDescent="0.65">
      <c r="B324" s="18"/>
      <c r="C324" s="51"/>
      <c r="D324" s="97"/>
      <c r="E324" s="17"/>
      <c r="F324" s="22"/>
      <c r="G324" s="22"/>
      <c r="H324" s="23"/>
      <c r="I324" s="22"/>
      <c r="J324" s="22"/>
      <c r="K324" s="24"/>
    </row>
    <row r="325" spans="2:11" ht="15.55" customHeight="1" x14ac:dyDescent="0.65">
      <c r="B325" s="18"/>
      <c r="C325" s="51"/>
      <c r="D325" s="97"/>
      <c r="E325" s="17"/>
      <c r="F325" s="22"/>
      <c r="G325" s="22"/>
      <c r="H325" s="23"/>
      <c r="I325" s="22"/>
      <c r="J325" s="22"/>
      <c r="K325" s="24"/>
    </row>
    <row r="326" spans="2:11" ht="15.55" customHeight="1" x14ac:dyDescent="0.65">
      <c r="B326" s="18"/>
      <c r="C326" s="51"/>
      <c r="D326" s="97"/>
      <c r="E326" s="17"/>
      <c r="F326" s="22"/>
      <c r="G326" s="22"/>
      <c r="H326" s="23"/>
      <c r="I326" s="22"/>
      <c r="J326" s="22"/>
      <c r="K326" s="24"/>
    </row>
    <row r="327" spans="2:11" ht="15.55" customHeight="1" x14ac:dyDescent="0.65">
      <c r="B327" s="18"/>
      <c r="C327" s="51"/>
      <c r="D327" s="97"/>
      <c r="E327" s="17"/>
      <c r="F327" s="22"/>
      <c r="G327" s="22"/>
      <c r="H327" s="23"/>
      <c r="I327" s="22"/>
      <c r="J327" s="22"/>
      <c r="K327" s="24"/>
    </row>
    <row r="328" spans="2:11" ht="15.55" customHeight="1" x14ac:dyDescent="0.65">
      <c r="B328" s="18"/>
      <c r="C328" s="51"/>
      <c r="D328" s="97"/>
      <c r="E328" s="17"/>
      <c r="F328" s="22"/>
      <c r="G328" s="22"/>
      <c r="H328" s="23"/>
      <c r="I328" s="22"/>
      <c r="J328" s="22"/>
      <c r="K328" s="24"/>
    </row>
    <row r="329" spans="2:11" ht="15.55" customHeight="1" x14ac:dyDescent="0.65">
      <c r="B329" s="18"/>
      <c r="C329" s="51"/>
      <c r="D329" s="97"/>
      <c r="E329" s="17"/>
      <c r="F329" s="22"/>
      <c r="G329" s="22"/>
      <c r="H329" s="23"/>
      <c r="I329" s="22"/>
      <c r="J329" s="22"/>
      <c r="K329" s="24"/>
    </row>
    <row r="330" spans="2:11" ht="15.55" customHeight="1" x14ac:dyDescent="0.65">
      <c r="B330" s="18"/>
      <c r="C330" s="51"/>
      <c r="D330" s="97"/>
      <c r="E330" s="17"/>
      <c r="F330" s="22"/>
      <c r="G330" s="22"/>
      <c r="H330" s="23"/>
      <c r="I330" s="22"/>
      <c r="J330" s="22"/>
      <c r="K330" s="24"/>
    </row>
    <row r="331" spans="2:11" ht="15.55" customHeight="1" x14ac:dyDescent="0.65">
      <c r="B331" s="18"/>
      <c r="C331" s="51"/>
      <c r="D331" s="97"/>
      <c r="E331" s="17"/>
      <c r="F331" s="22"/>
      <c r="G331" s="22"/>
      <c r="H331" s="23"/>
      <c r="I331" s="22"/>
      <c r="J331" s="22"/>
      <c r="K331" s="24"/>
    </row>
    <row r="332" spans="2:11" ht="15.55" customHeight="1" x14ac:dyDescent="0.65">
      <c r="B332" s="18"/>
      <c r="C332" s="51"/>
      <c r="D332" s="97"/>
      <c r="E332" s="17"/>
      <c r="F332" s="22"/>
      <c r="G332" s="22"/>
      <c r="H332" s="23"/>
      <c r="I332" s="22"/>
      <c r="J332" s="22"/>
      <c r="K332" s="24"/>
    </row>
    <row r="333" spans="2:11" ht="15.55" customHeight="1" x14ac:dyDescent="0.65">
      <c r="B333" s="18"/>
      <c r="C333" s="51"/>
      <c r="D333" s="97"/>
      <c r="E333" s="17"/>
      <c r="F333" s="22"/>
      <c r="G333" s="22"/>
      <c r="H333" s="23"/>
      <c r="I333" s="22"/>
      <c r="J333" s="22"/>
      <c r="K333" s="24"/>
    </row>
    <row r="334" spans="2:11" ht="15.55" customHeight="1" x14ac:dyDescent="0.65">
      <c r="B334" s="18"/>
      <c r="C334" s="51"/>
      <c r="D334" s="97"/>
      <c r="E334" s="17"/>
      <c r="F334" s="22"/>
      <c r="G334" s="22"/>
      <c r="H334" s="23"/>
      <c r="I334" s="22"/>
      <c r="J334" s="22"/>
      <c r="K334" s="24"/>
    </row>
    <row r="335" spans="2:11" ht="15.55" customHeight="1" x14ac:dyDescent="0.65">
      <c r="B335" s="18"/>
      <c r="C335" s="51"/>
      <c r="D335" s="97"/>
      <c r="E335" s="17"/>
      <c r="F335" s="22"/>
      <c r="G335" s="22"/>
      <c r="H335" s="23"/>
      <c r="I335" s="22"/>
      <c r="J335" s="22"/>
      <c r="K335" s="24"/>
    </row>
    <row r="336" spans="2:11" ht="15.55" customHeight="1" x14ac:dyDescent="0.65">
      <c r="B336" s="18"/>
      <c r="C336" s="51"/>
      <c r="D336" s="97"/>
      <c r="E336" s="17"/>
      <c r="F336" s="22"/>
      <c r="G336" s="22"/>
      <c r="H336" s="23"/>
      <c r="I336" s="22"/>
      <c r="J336" s="22"/>
      <c r="K336" s="24"/>
    </row>
    <row r="337" spans="2:11" ht="15.55" customHeight="1" x14ac:dyDescent="0.65">
      <c r="B337" s="18"/>
      <c r="C337" s="51"/>
      <c r="D337" s="97"/>
      <c r="E337" s="17"/>
      <c r="F337" s="22"/>
      <c r="G337" s="22"/>
      <c r="H337" s="23"/>
      <c r="I337" s="22"/>
      <c r="J337" s="22"/>
      <c r="K337" s="24"/>
    </row>
    <row r="338" spans="2:11" ht="15.55" customHeight="1" x14ac:dyDescent="0.65">
      <c r="B338" s="18"/>
      <c r="C338" s="51"/>
      <c r="D338" s="97"/>
      <c r="E338" s="17"/>
      <c r="F338" s="22"/>
      <c r="G338" s="22"/>
      <c r="H338" s="23"/>
      <c r="I338" s="22"/>
      <c r="J338" s="22"/>
      <c r="K338" s="24"/>
    </row>
    <row r="339" spans="2:11" ht="15.55" customHeight="1" x14ac:dyDescent="0.65">
      <c r="B339" s="18"/>
      <c r="C339" s="51"/>
      <c r="D339" s="97"/>
      <c r="E339" s="17"/>
      <c r="F339" s="22"/>
      <c r="G339" s="22"/>
      <c r="H339" s="23"/>
      <c r="I339" s="22"/>
      <c r="J339" s="22"/>
      <c r="K339" s="24"/>
    </row>
    <row r="340" spans="2:11" ht="15.55" customHeight="1" x14ac:dyDescent="0.65">
      <c r="B340" s="18"/>
      <c r="C340" s="51"/>
      <c r="D340" s="97"/>
      <c r="E340" s="17"/>
      <c r="F340" s="22"/>
      <c r="G340" s="22"/>
      <c r="H340" s="23"/>
      <c r="I340" s="22"/>
      <c r="J340" s="22"/>
      <c r="K340" s="24"/>
    </row>
    <row r="341" spans="2:11" ht="15.55" customHeight="1" x14ac:dyDescent="0.65">
      <c r="B341" s="18"/>
      <c r="C341" s="51"/>
      <c r="D341" s="97"/>
      <c r="E341" s="17"/>
      <c r="F341" s="22"/>
      <c r="G341" s="22"/>
      <c r="H341" s="23"/>
      <c r="I341" s="22"/>
      <c r="J341" s="22"/>
      <c r="K341" s="24"/>
    </row>
    <row r="342" spans="2:11" ht="15.55" customHeight="1" x14ac:dyDescent="0.65">
      <c r="B342" s="18"/>
      <c r="C342" s="51"/>
      <c r="D342" s="97"/>
      <c r="E342" s="17"/>
      <c r="F342" s="22"/>
      <c r="G342" s="22"/>
      <c r="H342" s="23"/>
      <c r="I342" s="22"/>
      <c r="J342" s="22"/>
      <c r="K342" s="24"/>
    </row>
    <row r="343" spans="2:11" ht="15.55" customHeight="1" x14ac:dyDescent="0.65">
      <c r="C343" s="46"/>
    </row>
    <row r="344" spans="2:11" ht="15.55" customHeight="1" x14ac:dyDescent="0.65">
      <c r="C344" s="46"/>
    </row>
    <row r="345" spans="2:11" ht="15.55" customHeight="1" x14ac:dyDescent="0.65">
      <c r="C345" s="46"/>
    </row>
    <row r="346" spans="2:11" ht="15.55" customHeight="1" x14ac:dyDescent="0.65">
      <c r="C346" s="46"/>
    </row>
    <row r="347" spans="2:11" ht="15.55" customHeight="1" x14ac:dyDescent="0.65">
      <c r="C347" s="46"/>
    </row>
    <row r="348" spans="2:11" ht="15.55" customHeight="1" x14ac:dyDescent="0.65">
      <c r="C348" s="46"/>
    </row>
    <row r="349" spans="2:11" ht="15.55" customHeight="1" x14ac:dyDescent="0.65">
      <c r="C349" s="46"/>
    </row>
    <row r="350" spans="2:11" ht="15.55" customHeight="1" x14ac:dyDescent="0.65">
      <c r="C350" s="46"/>
    </row>
  </sheetData>
  <phoneticPr fontId="2"/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元データとローソク足</vt:lpstr>
      <vt:lpstr>σ曲線とべき乗曲線</vt:lpstr>
      <vt:lpstr>対数周期曲線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skimu</dc:creator>
  <cp:lastModifiedBy>skimu</cp:lastModifiedBy>
  <dcterms:created xsi:type="dcterms:W3CDTF">2021-03-18T09:02:32Z</dcterms:created>
  <dcterms:modified xsi:type="dcterms:W3CDTF">2021-06-02T01:49:54Z</dcterms:modified>
</cp:coreProperties>
</file>